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2-2023/"/>
    </mc:Choice>
  </mc:AlternateContent>
  <xr:revisionPtr revIDLastSave="0" documentId="8_{1A333A3A-98F7-4003-8582-95225C75BC53}"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7" i="7" l="1"/>
  <c r="I17" i="7" s="1"/>
  <c r="K5" i="7"/>
  <c r="I5" i="7" s="1"/>
  <c r="J117" i="2"/>
  <c r="R117" i="2"/>
  <c r="X117" i="2"/>
  <c r="AD117" i="2"/>
  <c r="AJ117" i="2"/>
  <c r="AP117" i="2"/>
  <c r="AV117" i="2"/>
  <c r="BB117" i="2"/>
  <c r="BH117" i="2"/>
  <c r="BN117" i="2"/>
  <c r="BT117" i="2"/>
  <c r="J35" i="2"/>
  <c r="R35" i="2"/>
  <c r="X35" i="2"/>
  <c r="AD35" i="2"/>
  <c r="AJ35" i="2"/>
  <c r="AP35" i="2"/>
  <c r="AV35" i="2"/>
  <c r="BB35" i="2"/>
  <c r="BH35" i="2"/>
  <c r="BN35" i="2"/>
  <c r="BT35" i="2"/>
  <c r="J204" i="2"/>
  <c r="R204" i="2"/>
  <c r="X204" i="2"/>
  <c r="AD204" i="2"/>
  <c r="AJ204" i="2"/>
  <c r="AP204" i="2"/>
  <c r="AV204" i="2"/>
  <c r="BB204" i="2"/>
  <c r="BH204" i="2"/>
  <c r="BN204" i="2"/>
  <c r="BT204" i="2"/>
  <c r="J59" i="2"/>
  <c r="R59" i="2"/>
  <c r="X59" i="2"/>
  <c r="AD59" i="2"/>
  <c r="AJ59" i="2"/>
  <c r="AP59" i="2"/>
  <c r="AV59" i="2"/>
  <c r="BB59" i="2"/>
  <c r="BH59" i="2"/>
  <c r="BN59" i="2"/>
  <c r="BT59" i="2"/>
  <c r="J224" i="2"/>
  <c r="R224" i="2"/>
  <c r="X224" i="2"/>
  <c r="AD224" i="2"/>
  <c r="AJ224" i="2"/>
  <c r="AP224" i="2"/>
  <c r="AV224" i="2"/>
  <c r="BB224" i="2"/>
  <c r="BH224" i="2"/>
  <c r="BN224" i="2"/>
  <c r="BT224" i="2"/>
  <c r="J225" i="2"/>
  <c r="R225" i="2"/>
  <c r="X225" i="2"/>
  <c r="AD225" i="2"/>
  <c r="AJ225" i="2"/>
  <c r="AP225" i="2"/>
  <c r="AV225" i="2"/>
  <c r="BB225" i="2"/>
  <c r="BH225" i="2"/>
  <c r="BN225" i="2"/>
  <c r="BT225" i="2"/>
  <c r="J226" i="2"/>
  <c r="R226" i="2"/>
  <c r="X226" i="2"/>
  <c r="AD226" i="2"/>
  <c r="AJ226" i="2"/>
  <c r="AP226" i="2"/>
  <c r="AV226" i="2"/>
  <c r="BB226" i="2"/>
  <c r="BH226" i="2"/>
  <c r="BN226" i="2"/>
  <c r="BT226" i="2"/>
  <c r="J227" i="2"/>
  <c r="R227" i="2"/>
  <c r="X227" i="2"/>
  <c r="AD227" i="2"/>
  <c r="AJ227" i="2"/>
  <c r="AP227" i="2"/>
  <c r="AV227" i="2"/>
  <c r="BB227" i="2"/>
  <c r="BH227" i="2"/>
  <c r="BN227" i="2"/>
  <c r="BT227" i="2"/>
  <c r="J228" i="2"/>
  <c r="R228" i="2"/>
  <c r="X228" i="2"/>
  <c r="AD228" i="2"/>
  <c r="AJ228" i="2"/>
  <c r="AP228" i="2"/>
  <c r="AV228" i="2"/>
  <c r="BB228" i="2"/>
  <c r="BH228" i="2"/>
  <c r="BN228" i="2"/>
  <c r="BT228" i="2"/>
  <c r="J229" i="2"/>
  <c r="R229" i="2"/>
  <c r="X229" i="2"/>
  <c r="AD229" i="2"/>
  <c r="AJ229" i="2"/>
  <c r="AP229" i="2"/>
  <c r="AV229" i="2"/>
  <c r="BB229" i="2"/>
  <c r="BH229" i="2"/>
  <c r="BN229" i="2"/>
  <c r="BT229" i="2"/>
  <c r="BZ6" i="2"/>
  <c r="BZ7" i="2"/>
  <c r="BZ8" i="2"/>
  <c r="BZ9" i="2"/>
  <c r="BZ10" i="2"/>
  <c r="BZ11" i="2"/>
  <c r="BZ12" i="2"/>
  <c r="BZ13" i="2"/>
  <c r="BZ14" i="2"/>
  <c r="BZ15" i="2"/>
  <c r="BZ16" i="2"/>
  <c r="BZ17" i="2"/>
  <c r="BZ18" i="2"/>
  <c r="BZ19" i="2"/>
  <c r="BZ20" i="2"/>
  <c r="BZ21" i="2"/>
  <c r="BZ22" i="2"/>
  <c r="BZ23" i="2"/>
  <c r="BZ24" i="2"/>
  <c r="BZ25" i="2"/>
  <c r="BZ26" i="2"/>
  <c r="BZ27" i="2"/>
  <c r="BZ28" i="2"/>
  <c r="BZ29" i="2"/>
  <c r="BZ30" i="2"/>
  <c r="BZ31" i="2"/>
  <c r="BZ32" i="2"/>
  <c r="BZ33" i="2"/>
  <c r="BZ34" i="2"/>
  <c r="BZ35" i="2"/>
  <c r="BZ36" i="2"/>
  <c r="BZ37" i="2"/>
  <c r="BZ38" i="2"/>
  <c r="BZ39" i="2"/>
  <c r="BZ40" i="2"/>
  <c r="BZ41" i="2"/>
  <c r="BZ42" i="2"/>
  <c r="BZ43" i="2"/>
  <c r="BZ44" i="2"/>
  <c r="BZ45" i="2"/>
  <c r="BZ46" i="2"/>
  <c r="BZ47" i="2"/>
  <c r="BZ48" i="2"/>
  <c r="BZ49" i="2"/>
  <c r="BZ50" i="2"/>
  <c r="BZ51" i="2"/>
  <c r="BZ52" i="2"/>
  <c r="BZ53" i="2"/>
  <c r="BZ54" i="2"/>
  <c r="BZ55" i="2"/>
  <c r="BZ56" i="2"/>
  <c r="BZ57" i="2"/>
  <c r="BZ58" i="2"/>
  <c r="BZ59" i="2"/>
  <c r="BZ60" i="2"/>
  <c r="BZ61" i="2"/>
  <c r="BZ62" i="2"/>
  <c r="BZ63" i="2"/>
  <c r="BZ64" i="2"/>
  <c r="BZ65" i="2"/>
  <c r="BZ66" i="2"/>
  <c r="BZ67" i="2"/>
  <c r="BZ68" i="2"/>
  <c r="BZ69" i="2"/>
  <c r="BZ70" i="2"/>
  <c r="BZ71" i="2"/>
  <c r="BZ72" i="2"/>
  <c r="BZ73" i="2"/>
  <c r="BZ74" i="2"/>
  <c r="BZ75" i="2"/>
  <c r="BZ76" i="2"/>
  <c r="BZ77" i="2"/>
  <c r="BZ78" i="2"/>
  <c r="BZ79" i="2"/>
  <c r="BZ80" i="2"/>
  <c r="BZ81" i="2"/>
  <c r="BZ82" i="2"/>
  <c r="BZ83" i="2"/>
  <c r="BZ84" i="2"/>
  <c r="BZ85" i="2"/>
  <c r="BZ86" i="2"/>
  <c r="BZ87" i="2"/>
  <c r="BZ88" i="2"/>
  <c r="BZ89" i="2"/>
  <c r="BZ90" i="2"/>
  <c r="BZ91" i="2"/>
  <c r="BZ92" i="2"/>
  <c r="BZ93" i="2"/>
  <c r="BZ94" i="2"/>
  <c r="BZ95" i="2"/>
  <c r="BZ96" i="2"/>
  <c r="BZ97" i="2"/>
  <c r="BZ98" i="2"/>
  <c r="BZ99" i="2"/>
  <c r="BZ100" i="2"/>
  <c r="BZ101" i="2"/>
  <c r="BZ102" i="2"/>
  <c r="BZ103" i="2"/>
  <c r="BZ104" i="2"/>
  <c r="BZ105" i="2"/>
  <c r="BZ106" i="2"/>
  <c r="BZ107" i="2"/>
  <c r="BZ108" i="2"/>
  <c r="BZ109" i="2"/>
  <c r="BZ110" i="2"/>
  <c r="BZ111" i="2"/>
  <c r="BZ112" i="2"/>
  <c r="BZ113" i="2"/>
  <c r="BZ114" i="2"/>
  <c r="BZ115" i="2"/>
  <c r="BZ116" i="2"/>
  <c r="BZ117" i="2"/>
  <c r="BZ118" i="2"/>
  <c r="BZ119" i="2"/>
  <c r="BZ120" i="2"/>
  <c r="BZ121" i="2"/>
  <c r="BZ122" i="2"/>
  <c r="BZ123" i="2"/>
  <c r="BZ124" i="2"/>
  <c r="BZ125" i="2"/>
  <c r="BZ126" i="2"/>
  <c r="BZ127" i="2"/>
  <c r="BZ128" i="2"/>
  <c r="BZ129" i="2"/>
  <c r="BZ130" i="2"/>
  <c r="BZ131" i="2"/>
  <c r="BZ132" i="2"/>
  <c r="BZ133" i="2"/>
  <c r="BZ134" i="2"/>
  <c r="BZ135" i="2"/>
  <c r="BZ136" i="2"/>
  <c r="BZ137" i="2"/>
  <c r="BZ138" i="2"/>
  <c r="BZ139" i="2"/>
  <c r="BZ140" i="2"/>
  <c r="BZ141" i="2"/>
  <c r="BZ142" i="2"/>
  <c r="BZ143" i="2"/>
  <c r="BZ144" i="2"/>
  <c r="BZ145" i="2"/>
  <c r="BZ146" i="2"/>
  <c r="BZ147" i="2"/>
  <c r="BZ148" i="2"/>
  <c r="BZ149" i="2"/>
  <c r="BZ150" i="2"/>
  <c r="BZ151" i="2"/>
  <c r="BZ152" i="2"/>
  <c r="BZ153" i="2"/>
  <c r="BZ154" i="2"/>
  <c r="BZ155" i="2"/>
  <c r="BZ156" i="2"/>
  <c r="BZ157" i="2"/>
  <c r="BZ158" i="2"/>
  <c r="BZ159" i="2"/>
  <c r="BZ160" i="2"/>
  <c r="BZ161" i="2"/>
  <c r="BZ162" i="2"/>
  <c r="BZ163" i="2"/>
  <c r="BZ164" i="2"/>
  <c r="BZ165" i="2"/>
  <c r="BZ166" i="2"/>
  <c r="BZ167" i="2"/>
  <c r="BZ168" i="2"/>
  <c r="BZ169" i="2"/>
  <c r="BZ170" i="2"/>
  <c r="BZ171" i="2"/>
  <c r="BZ172" i="2"/>
  <c r="BZ173" i="2"/>
  <c r="BZ174" i="2"/>
  <c r="BZ175" i="2"/>
  <c r="BZ176" i="2"/>
  <c r="BZ177" i="2"/>
  <c r="BZ178" i="2"/>
  <c r="BZ179" i="2"/>
  <c r="BZ180" i="2"/>
  <c r="BZ181" i="2"/>
  <c r="BZ182" i="2"/>
  <c r="BZ183" i="2"/>
  <c r="BZ184" i="2"/>
  <c r="BZ185" i="2"/>
  <c r="BZ186" i="2"/>
  <c r="BZ187" i="2"/>
  <c r="BZ188" i="2"/>
  <c r="BZ189" i="2"/>
  <c r="BZ190" i="2"/>
  <c r="BZ191" i="2"/>
  <c r="BZ192" i="2"/>
  <c r="BZ193" i="2"/>
  <c r="BZ194" i="2"/>
  <c r="BZ195" i="2"/>
  <c r="BZ196" i="2"/>
  <c r="BZ197" i="2"/>
  <c r="BZ198" i="2"/>
  <c r="BZ199" i="2"/>
  <c r="BZ200" i="2"/>
  <c r="BZ201" i="2"/>
  <c r="BZ202" i="2"/>
  <c r="BZ203" i="2"/>
  <c r="BZ204" i="2"/>
  <c r="BZ205" i="2"/>
  <c r="BZ206" i="2"/>
  <c r="BZ207" i="2"/>
  <c r="BZ208" i="2"/>
  <c r="BZ209" i="2"/>
  <c r="BZ210" i="2"/>
  <c r="BZ211" i="2"/>
  <c r="BZ212" i="2"/>
  <c r="BZ213" i="2"/>
  <c r="BZ214" i="2"/>
  <c r="BZ215" i="2"/>
  <c r="BZ216" i="2"/>
  <c r="BZ217" i="2"/>
  <c r="BZ218" i="2"/>
  <c r="BZ219" i="2"/>
  <c r="BZ5" i="2"/>
  <c r="K12" i="7"/>
  <c r="I12" i="7" s="1"/>
  <c r="K27" i="7"/>
  <c r="I27" i="7" s="1"/>
  <c r="T67" i="7"/>
  <c r="S67" i="7"/>
  <c r="R67" i="7"/>
  <c r="Q67" i="7"/>
  <c r="P67" i="7"/>
  <c r="O67" i="7"/>
  <c r="N67" i="7"/>
  <c r="M67" i="7"/>
  <c r="L67" i="7"/>
  <c r="K66" i="7"/>
  <c r="I66" i="7" s="1"/>
  <c r="K65" i="7"/>
  <c r="I65" i="7" s="1"/>
  <c r="K64" i="7"/>
  <c r="I64" i="7"/>
  <c r="K63" i="7"/>
  <c r="I63" i="7" s="1"/>
  <c r="K62" i="7"/>
  <c r="I62" i="7" s="1"/>
  <c r="K61" i="7"/>
  <c r="I61" i="7" s="1"/>
  <c r="K60" i="7"/>
  <c r="I60" i="7" s="1"/>
  <c r="K59" i="7"/>
  <c r="I59" i="7" s="1"/>
  <c r="K58" i="7"/>
  <c r="I58" i="7" s="1"/>
  <c r="K57" i="7"/>
  <c r="I57" i="7" s="1"/>
  <c r="K56" i="7"/>
  <c r="I56" i="7"/>
  <c r="K55" i="7"/>
  <c r="I55" i="7" s="1"/>
  <c r="K54" i="7"/>
  <c r="I54" i="7"/>
  <c r="K53" i="7"/>
  <c r="I53" i="7" s="1"/>
  <c r="K52" i="7"/>
  <c r="I52" i="7" s="1"/>
  <c r="K51" i="7"/>
  <c r="I51" i="7" s="1"/>
  <c r="K50" i="7"/>
  <c r="I50" i="7" s="1"/>
  <c r="K49" i="7"/>
  <c r="I49" i="7" s="1"/>
  <c r="K48" i="7"/>
  <c r="I48" i="7" s="1"/>
  <c r="K47" i="7"/>
  <c r="I47" i="7" s="1"/>
  <c r="K46" i="7"/>
  <c r="I46" i="7" s="1"/>
  <c r="K45" i="7"/>
  <c r="I45" i="7" s="1"/>
  <c r="K44" i="7"/>
  <c r="I44" i="7" s="1"/>
  <c r="K43" i="7"/>
  <c r="I43" i="7" s="1"/>
  <c r="K42" i="7"/>
  <c r="I42" i="7" s="1"/>
  <c r="K41" i="7"/>
  <c r="I41" i="7" s="1"/>
  <c r="K40" i="7"/>
  <c r="I40" i="7" s="1"/>
  <c r="K39" i="7"/>
  <c r="I39" i="7" s="1"/>
  <c r="K38" i="7"/>
  <c r="I38" i="7" s="1"/>
  <c r="K37" i="7"/>
  <c r="I37" i="7" s="1"/>
  <c r="K36" i="7"/>
  <c r="I36" i="7" s="1"/>
  <c r="K35" i="7"/>
  <c r="I35" i="7" s="1"/>
  <c r="K34" i="7"/>
  <c r="I34" i="7" s="1"/>
  <c r="K33" i="7"/>
  <c r="I33" i="7" s="1"/>
  <c r="K32" i="7"/>
  <c r="I32" i="7"/>
  <c r="K31" i="7"/>
  <c r="I31" i="7" s="1"/>
  <c r="K30" i="7"/>
  <c r="I30" i="7" s="1"/>
  <c r="K29" i="7"/>
  <c r="I29" i="7" s="1"/>
  <c r="K28" i="7"/>
  <c r="I28" i="7" s="1"/>
  <c r="K26" i="7"/>
  <c r="I26" i="7" s="1"/>
  <c r="K25" i="7"/>
  <c r="I25" i="7"/>
  <c r="K24" i="7"/>
  <c r="I24" i="7" s="1"/>
  <c r="K23" i="7"/>
  <c r="I23" i="7" s="1"/>
  <c r="K22" i="7"/>
  <c r="I22" i="7" s="1"/>
  <c r="K21" i="7"/>
  <c r="I21" i="7" s="1"/>
  <c r="K20" i="7"/>
  <c r="I20" i="7" s="1"/>
  <c r="K19" i="7"/>
  <c r="I19" i="7" s="1"/>
  <c r="K18" i="7"/>
  <c r="I18" i="7" s="1"/>
  <c r="K16" i="7"/>
  <c r="I16" i="7" s="1"/>
  <c r="K15" i="7"/>
  <c r="I15" i="7" s="1"/>
  <c r="K14" i="7"/>
  <c r="I14" i="7" s="1"/>
  <c r="K13" i="7"/>
  <c r="I13" i="7" s="1"/>
  <c r="K11" i="7"/>
  <c r="I11" i="7" s="1"/>
  <c r="K10" i="7"/>
  <c r="I10" i="7" s="1"/>
  <c r="K9" i="7"/>
  <c r="I9" i="7" s="1"/>
  <c r="K8" i="7"/>
  <c r="I8" i="7" s="1"/>
  <c r="K7" i="7"/>
  <c r="I7" i="7"/>
  <c r="K6" i="7"/>
  <c r="I6" i="7" s="1"/>
  <c r="K4" i="7"/>
  <c r="I4" i="7"/>
  <c r="K3" i="7"/>
  <c r="I3" i="7" s="1"/>
  <c r="K2" i="7"/>
  <c r="I2" i="7" s="1"/>
  <c r="H8" i="4"/>
  <c r="K226" i="2" l="1"/>
  <c r="G226" i="2" s="1"/>
  <c r="BU226" i="2" s="1"/>
  <c r="BW226" i="2" s="1"/>
  <c r="BX226" i="2" s="1"/>
  <c r="K204" i="2"/>
  <c r="G204" i="2" s="1"/>
  <c r="BU204" i="2" s="1"/>
  <c r="BW204" i="2" s="1"/>
  <c r="BX204" i="2" s="1"/>
  <c r="K227" i="2"/>
  <c r="G227" i="2" s="1"/>
  <c r="BU227" i="2" s="1"/>
  <c r="BW227" i="2" s="1"/>
  <c r="BX227" i="2" s="1"/>
  <c r="K59" i="2"/>
  <c r="G59" i="2" s="1"/>
  <c r="BU59" i="2" s="1"/>
  <c r="BW59" i="2" s="1"/>
  <c r="BX59" i="2" s="1"/>
  <c r="K228" i="2"/>
  <c r="G228" i="2" s="1"/>
  <c r="BU228" i="2" s="1"/>
  <c r="BW228" i="2" s="1"/>
  <c r="BX228" i="2" s="1"/>
  <c r="K224" i="2"/>
  <c r="G224" i="2" s="1"/>
  <c r="BU224" i="2" s="1"/>
  <c r="BW224" i="2" s="1"/>
  <c r="BX224" i="2" s="1"/>
  <c r="K117" i="2"/>
  <c r="G117" i="2" s="1"/>
  <c r="BU117" i="2" s="1"/>
  <c r="BW117" i="2" s="1"/>
  <c r="BX117" i="2" s="1"/>
  <c r="K229" i="2"/>
  <c r="G229" i="2" s="1"/>
  <c r="BU229" i="2" s="1"/>
  <c r="BW229" i="2" s="1"/>
  <c r="BX229" i="2" s="1"/>
  <c r="K225" i="2"/>
  <c r="G225" i="2" s="1"/>
  <c r="BU225" i="2" s="1"/>
  <c r="BW225" i="2" s="1"/>
  <c r="BX225" i="2" s="1"/>
  <c r="K35" i="2"/>
  <c r="G35" i="2" s="1"/>
  <c r="BU35" i="2" s="1"/>
  <c r="BW35" i="2" s="1"/>
  <c r="BX35" i="2" s="1"/>
  <c r="H9" i="4"/>
  <c r="J153" i="2" l="1"/>
  <c r="J57" i="2"/>
  <c r="J151" i="2"/>
  <c r="J201" i="2"/>
  <c r="J68" i="2"/>
  <c r="J30" i="2"/>
  <c r="J31" i="2"/>
  <c r="J40" i="2"/>
  <c r="J120" i="2"/>
  <c r="J39" i="2"/>
  <c r="J203" i="2"/>
  <c r="J72" i="2"/>
  <c r="J159" i="2"/>
  <c r="J50" i="2"/>
  <c r="J27" i="2"/>
  <c r="J181" i="2"/>
  <c r="J42" i="2"/>
  <c r="J156" i="2"/>
  <c r="J103" i="2"/>
  <c r="J9" i="2"/>
  <c r="J73" i="2"/>
  <c r="BT57" i="2"/>
  <c r="BT151" i="2"/>
  <c r="BT201" i="2"/>
  <c r="BT68" i="2"/>
  <c r="BT30" i="2"/>
  <c r="BT31" i="2"/>
  <c r="BT40" i="2"/>
  <c r="BT120" i="2"/>
  <c r="BT39" i="2"/>
  <c r="BT203" i="2"/>
  <c r="BT72" i="2"/>
  <c r="BT159" i="2"/>
  <c r="BT50" i="2"/>
  <c r="BT27" i="2"/>
  <c r="BT181" i="2"/>
  <c r="BT42" i="2"/>
  <c r="BT156" i="2"/>
  <c r="BT103" i="2"/>
  <c r="BT9" i="2"/>
  <c r="BT73" i="2"/>
  <c r="R57" i="2"/>
  <c r="R151" i="2"/>
  <c r="R201" i="2"/>
  <c r="R68" i="2"/>
  <c r="R30" i="2"/>
  <c r="R31" i="2"/>
  <c r="R40" i="2"/>
  <c r="R120" i="2"/>
  <c r="R39" i="2"/>
  <c r="R203" i="2"/>
  <c r="R72" i="2"/>
  <c r="R159" i="2"/>
  <c r="R50" i="2"/>
  <c r="R27" i="2"/>
  <c r="R181" i="2"/>
  <c r="R42" i="2"/>
  <c r="R156" i="2"/>
  <c r="R103" i="2"/>
  <c r="R9" i="2"/>
  <c r="R73" i="2"/>
  <c r="X57" i="2"/>
  <c r="X151" i="2"/>
  <c r="X201" i="2"/>
  <c r="X68" i="2"/>
  <c r="X30" i="2"/>
  <c r="X31" i="2"/>
  <c r="X40" i="2"/>
  <c r="X120" i="2"/>
  <c r="X39" i="2"/>
  <c r="X203" i="2"/>
  <c r="X72" i="2"/>
  <c r="X159" i="2"/>
  <c r="X50" i="2"/>
  <c r="X27" i="2"/>
  <c r="X181" i="2"/>
  <c r="X42" i="2"/>
  <c r="X156" i="2"/>
  <c r="X103" i="2"/>
  <c r="X9" i="2"/>
  <c r="X73" i="2"/>
  <c r="AD57" i="2"/>
  <c r="AD151" i="2"/>
  <c r="AD201" i="2"/>
  <c r="AD68" i="2"/>
  <c r="AD30" i="2"/>
  <c r="AD31" i="2"/>
  <c r="AD40" i="2"/>
  <c r="AD120" i="2"/>
  <c r="AD39" i="2"/>
  <c r="AD203" i="2"/>
  <c r="AD72" i="2"/>
  <c r="AD159" i="2"/>
  <c r="AD50" i="2"/>
  <c r="AD27" i="2"/>
  <c r="AD181" i="2"/>
  <c r="AD42" i="2"/>
  <c r="AD156" i="2"/>
  <c r="AD103" i="2"/>
  <c r="AD9" i="2"/>
  <c r="AD73" i="2"/>
  <c r="AJ57" i="2"/>
  <c r="AJ151" i="2"/>
  <c r="AJ201" i="2"/>
  <c r="AJ68" i="2"/>
  <c r="AJ30" i="2"/>
  <c r="AJ31" i="2"/>
  <c r="AJ40" i="2"/>
  <c r="AJ120" i="2"/>
  <c r="AJ39" i="2"/>
  <c r="AJ203" i="2"/>
  <c r="AJ72" i="2"/>
  <c r="AJ159" i="2"/>
  <c r="AJ50" i="2"/>
  <c r="AJ27" i="2"/>
  <c r="AJ181" i="2"/>
  <c r="AJ42" i="2"/>
  <c r="AJ156" i="2"/>
  <c r="AJ103" i="2"/>
  <c r="AJ9" i="2"/>
  <c r="AJ73" i="2"/>
  <c r="AP57" i="2"/>
  <c r="AP151" i="2"/>
  <c r="AP201" i="2"/>
  <c r="AP68" i="2"/>
  <c r="AP30" i="2"/>
  <c r="AP31" i="2"/>
  <c r="AP40" i="2"/>
  <c r="AP120" i="2"/>
  <c r="AP39" i="2"/>
  <c r="AP203" i="2"/>
  <c r="AP72" i="2"/>
  <c r="AP159" i="2"/>
  <c r="AP50" i="2"/>
  <c r="AP27" i="2"/>
  <c r="AP181" i="2"/>
  <c r="AP42" i="2"/>
  <c r="AP156" i="2"/>
  <c r="AP103" i="2"/>
  <c r="AP9" i="2"/>
  <c r="AP73" i="2"/>
  <c r="AV57" i="2"/>
  <c r="AV151" i="2"/>
  <c r="AV201" i="2"/>
  <c r="AV68" i="2"/>
  <c r="AV30" i="2"/>
  <c r="AV31" i="2"/>
  <c r="AV40" i="2"/>
  <c r="AV120" i="2"/>
  <c r="AV39" i="2"/>
  <c r="AV203" i="2"/>
  <c r="AV72" i="2"/>
  <c r="AV159" i="2"/>
  <c r="AV50" i="2"/>
  <c r="AV27" i="2"/>
  <c r="AV181" i="2"/>
  <c r="AV42" i="2"/>
  <c r="AV156" i="2"/>
  <c r="AV103" i="2"/>
  <c r="AV9" i="2"/>
  <c r="AV73" i="2"/>
  <c r="BB57" i="2"/>
  <c r="BB151" i="2"/>
  <c r="BB201" i="2"/>
  <c r="BB68" i="2"/>
  <c r="BB30" i="2"/>
  <c r="BB31" i="2"/>
  <c r="BB40" i="2"/>
  <c r="BB120" i="2"/>
  <c r="BB39" i="2"/>
  <c r="BB203" i="2"/>
  <c r="BB72" i="2"/>
  <c r="BB159" i="2"/>
  <c r="BB50" i="2"/>
  <c r="BB27" i="2"/>
  <c r="BB181" i="2"/>
  <c r="BB42" i="2"/>
  <c r="BB156" i="2"/>
  <c r="BB103" i="2"/>
  <c r="BB9" i="2"/>
  <c r="BB73" i="2"/>
  <c r="BH57" i="2"/>
  <c r="BH151" i="2"/>
  <c r="BH201" i="2"/>
  <c r="BH68" i="2"/>
  <c r="BH30" i="2"/>
  <c r="BH31" i="2"/>
  <c r="BH40" i="2"/>
  <c r="BH120" i="2"/>
  <c r="BH39" i="2"/>
  <c r="BH203" i="2"/>
  <c r="BH72" i="2"/>
  <c r="BH159" i="2"/>
  <c r="BH50" i="2"/>
  <c r="BH27" i="2"/>
  <c r="BH181" i="2"/>
  <c r="BH42" i="2"/>
  <c r="BH156" i="2"/>
  <c r="BH103" i="2"/>
  <c r="BH9" i="2"/>
  <c r="BH73" i="2"/>
  <c r="BN57" i="2"/>
  <c r="BN151" i="2"/>
  <c r="BN201" i="2"/>
  <c r="BN68" i="2"/>
  <c r="BN30" i="2"/>
  <c r="BN31" i="2"/>
  <c r="BN40" i="2"/>
  <c r="BN120" i="2"/>
  <c r="BN39" i="2"/>
  <c r="BN203" i="2"/>
  <c r="BN72" i="2"/>
  <c r="BN159" i="2"/>
  <c r="BN50" i="2"/>
  <c r="BN27" i="2"/>
  <c r="BN181" i="2"/>
  <c r="BN42" i="2"/>
  <c r="BN156" i="2"/>
  <c r="BN103" i="2"/>
  <c r="BN9" i="2"/>
  <c r="BN73" i="2"/>
  <c r="AD186" i="2"/>
  <c r="K120" i="2" l="1"/>
  <c r="K9" i="2"/>
  <c r="K181" i="2"/>
  <c r="K72" i="2"/>
  <c r="K40" i="2"/>
  <c r="K201" i="2"/>
  <c r="K73" i="2"/>
  <c r="K159" i="2"/>
  <c r="K42" i="2"/>
  <c r="K68" i="2"/>
  <c r="K156" i="2"/>
  <c r="K50" i="2"/>
  <c r="K39" i="2"/>
  <c r="K30" i="2"/>
  <c r="K57" i="2"/>
  <c r="K103" i="2"/>
  <c r="K27" i="2"/>
  <c r="K203" i="2"/>
  <c r="K31" i="2"/>
  <c r="K151" i="2"/>
  <c r="BO230" i="2"/>
  <c r="BI230" i="2"/>
  <c r="BC230" i="2"/>
  <c r="AW230" i="2"/>
  <c r="AQ230" i="2"/>
  <c r="AK230" i="2"/>
  <c r="AE230" i="2"/>
  <c r="Y230" i="2"/>
  <c r="M230" i="2"/>
  <c r="S230" i="2"/>
  <c r="H6" i="4"/>
  <c r="H7" i="4"/>
  <c r="H10" i="4"/>
  <c r="H11" i="4"/>
  <c r="H12" i="4"/>
  <c r="H13" i="4"/>
  <c r="H14" i="4"/>
  <c r="X199" i="2"/>
  <c r="X173" i="2"/>
  <c r="X62" i="2"/>
  <c r="X44" i="2"/>
  <c r="G103" i="2" l="1"/>
  <c r="BU103" i="2" s="1"/>
  <c r="BW103" i="2" s="1"/>
  <c r="BX103" i="2" s="1"/>
  <c r="G159" i="2"/>
  <c r="BU159" i="2" s="1"/>
  <c r="BW159" i="2" s="1"/>
  <c r="BX159" i="2" s="1"/>
  <c r="G57" i="2"/>
  <c r="BU57" i="2" s="1"/>
  <c r="BW57" i="2" s="1"/>
  <c r="BX57" i="2" s="1"/>
  <c r="G73" i="2"/>
  <c r="BU73" i="2" s="1"/>
  <c r="BW73" i="2" s="1"/>
  <c r="BX73" i="2" s="1"/>
  <c r="G203" i="2"/>
  <c r="BU203" i="2" s="1"/>
  <c r="BW203" i="2" s="1"/>
  <c r="BX203" i="2" s="1"/>
  <c r="G30" i="2"/>
  <c r="BU30" i="2" s="1"/>
  <c r="BW30" i="2" s="1"/>
  <c r="BX30" i="2" s="1"/>
  <c r="G68" i="2"/>
  <c r="BU68" i="2" s="1"/>
  <c r="BW68" i="2" s="1"/>
  <c r="BX68" i="2" s="1"/>
  <c r="G201" i="2"/>
  <c r="BU201" i="2" s="1"/>
  <c r="BW201" i="2" s="1"/>
  <c r="BX201" i="2" s="1"/>
  <c r="G9" i="2"/>
  <c r="BU9" i="2" s="1"/>
  <c r="BW9" i="2" s="1"/>
  <c r="BX9" i="2" s="1"/>
  <c r="G151" i="2"/>
  <c r="BU151" i="2" s="1"/>
  <c r="BW151" i="2" s="1"/>
  <c r="BX151" i="2" s="1"/>
  <c r="G50" i="2"/>
  <c r="BU50" i="2" s="1"/>
  <c r="BW50" i="2" s="1"/>
  <c r="BX50" i="2" s="1"/>
  <c r="G72" i="2"/>
  <c r="BU72" i="2" s="1"/>
  <c r="BW72" i="2" s="1"/>
  <c r="BX72" i="2" s="1"/>
  <c r="G31" i="2"/>
  <c r="BU31" i="2" s="1"/>
  <c r="BW31" i="2" s="1"/>
  <c r="BX31" i="2" s="1"/>
  <c r="G156" i="2"/>
  <c r="BU156" i="2" s="1"/>
  <c r="BW156" i="2" s="1"/>
  <c r="BX156" i="2" s="1"/>
  <c r="G181" i="2"/>
  <c r="BU181" i="2" s="1"/>
  <c r="BW181" i="2" s="1"/>
  <c r="BX181" i="2" s="1"/>
  <c r="G27" i="2"/>
  <c r="BU27" i="2" s="1"/>
  <c r="BW27" i="2" s="1"/>
  <c r="BX27" i="2" s="1"/>
  <c r="G39" i="2"/>
  <c r="BU39" i="2" s="1"/>
  <c r="BW39" i="2" s="1"/>
  <c r="BX39" i="2" s="1"/>
  <c r="G42" i="2"/>
  <c r="BU42" i="2" s="1"/>
  <c r="BW42" i="2" s="1"/>
  <c r="BX42" i="2" s="1"/>
  <c r="G40" i="2"/>
  <c r="BU40" i="2" s="1"/>
  <c r="BW40" i="2" s="1"/>
  <c r="BX40" i="2" s="1"/>
  <c r="G120" i="2"/>
  <c r="BU120" i="2" s="1"/>
  <c r="BW120" i="2" s="1"/>
  <c r="BX120" i="2" s="1"/>
  <c r="H5" i="4" l="1"/>
  <c r="BT223" i="2" l="1"/>
  <c r="BT113" i="2"/>
  <c r="BT43" i="2"/>
  <c r="BT69" i="2"/>
  <c r="BT187" i="2"/>
  <c r="BT147" i="2"/>
  <c r="BT177" i="2"/>
  <c r="BT186" i="2"/>
  <c r="BT115" i="2"/>
  <c r="BT114" i="2"/>
  <c r="BT36" i="2"/>
  <c r="BT100" i="2"/>
  <c r="BT183" i="2"/>
  <c r="BT185" i="2"/>
  <c r="BT67" i="2"/>
  <c r="BT49" i="2"/>
  <c r="BT128" i="2"/>
  <c r="BT116" i="2"/>
  <c r="BT197" i="2"/>
  <c r="BT87" i="2"/>
  <c r="BT180" i="2"/>
  <c r="BT207" i="2"/>
  <c r="BT152" i="2"/>
  <c r="BT10" i="2"/>
  <c r="BT140" i="2"/>
  <c r="BT119" i="2"/>
  <c r="BT41" i="2"/>
  <c r="BT37" i="2"/>
  <c r="BT153" i="2"/>
  <c r="BN223" i="2"/>
  <c r="BN113" i="2"/>
  <c r="BN43" i="2"/>
  <c r="BN69" i="2"/>
  <c r="BN187" i="2"/>
  <c r="BN147" i="2"/>
  <c r="BN177" i="2"/>
  <c r="BN186" i="2"/>
  <c r="BN115" i="2"/>
  <c r="BN114" i="2"/>
  <c r="BN36" i="2"/>
  <c r="BN100" i="2"/>
  <c r="BN183" i="2"/>
  <c r="BN185" i="2"/>
  <c r="BN67" i="2"/>
  <c r="BN49" i="2"/>
  <c r="BN128" i="2"/>
  <c r="BN116" i="2"/>
  <c r="BN197" i="2"/>
  <c r="BN87" i="2"/>
  <c r="BN180" i="2"/>
  <c r="BN207" i="2"/>
  <c r="BN152" i="2"/>
  <c r="BN10" i="2"/>
  <c r="BN140" i="2"/>
  <c r="BN119" i="2"/>
  <c r="BN41" i="2"/>
  <c r="BN37" i="2"/>
  <c r="BN153" i="2"/>
  <c r="BH223" i="2"/>
  <c r="BH113" i="2"/>
  <c r="BH43" i="2"/>
  <c r="BH69" i="2"/>
  <c r="BH187" i="2"/>
  <c r="BH147" i="2"/>
  <c r="BH177" i="2"/>
  <c r="BH186" i="2"/>
  <c r="BH115" i="2"/>
  <c r="BH114" i="2"/>
  <c r="BH36" i="2"/>
  <c r="BH100" i="2"/>
  <c r="BH183" i="2"/>
  <c r="BH185" i="2"/>
  <c r="BH67" i="2"/>
  <c r="BH49" i="2"/>
  <c r="BH128" i="2"/>
  <c r="BH116" i="2"/>
  <c r="BH197" i="2"/>
  <c r="BH87" i="2"/>
  <c r="BH180" i="2"/>
  <c r="BH207" i="2"/>
  <c r="BH152" i="2"/>
  <c r="BH10" i="2"/>
  <c r="BH140" i="2"/>
  <c r="BH119" i="2"/>
  <c r="BH41" i="2"/>
  <c r="BH37" i="2"/>
  <c r="BH153" i="2"/>
  <c r="BB223" i="2"/>
  <c r="BB113" i="2"/>
  <c r="BB43" i="2"/>
  <c r="BB69" i="2"/>
  <c r="BB187" i="2"/>
  <c r="BB147" i="2"/>
  <c r="BB177" i="2"/>
  <c r="BB186" i="2"/>
  <c r="BB115" i="2"/>
  <c r="BB114" i="2"/>
  <c r="BB36" i="2"/>
  <c r="BB100" i="2"/>
  <c r="BB183" i="2"/>
  <c r="BB185" i="2"/>
  <c r="BB67" i="2"/>
  <c r="BB49" i="2"/>
  <c r="BB128" i="2"/>
  <c r="BB116" i="2"/>
  <c r="BB197" i="2"/>
  <c r="BB87" i="2"/>
  <c r="BB180" i="2"/>
  <c r="BB207" i="2"/>
  <c r="BB152" i="2"/>
  <c r="BB10" i="2"/>
  <c r="BB140" i="2"/>
  <c r="BB119" i="2"/>
  <c r="BB41" i="2"/>
  <c r="BB37" i="2"/>
  <c r="BB153" i="2"/>
  <c r="AV223" i="2"/>
  <c r="AV113" i="2"/>
  <c r="AV43" i="2"/>
  <c r="AV69" i="2"/>
  <c r="AV187" i="2"/>
  <c r="AV147" i="2"/>
  <c r="AV177" i="2"/>
  <c r="AV186" i="2"/>
  <c r="AV115" i="2"/>
  <c r="AV114" i="2"/>
  <c r="AV36" i="2"/>
  <c r="AV100" i="2"/>
  <c r="AV183" i="2"/>
  <c r="AV185" i="2"/>
  <c r="AV67" i="2"/>
  <c r="AV49" i="2"/>
  <c r="AV128" i="2"/>
  <c r="AV116" i="2"/>
  <c r="AV197" i="2"/>
  <c r="AV87" i="2"/>
  <c r="AV180" i="2"/>
  <c r="AV207" i="2"/>
  <c r="AV152" i="2"/>
  <c r="AV10" i="2"/>
  <c r="AV140" i="2"/>
  <c r="AV119" i="2"/>
  <c r="AV41" i="2"/>
  <c r="AV37" i="2"/>
  <c r="AV153" i="2"/>
  <c r="AP223" i="2"/>
  <c r="AP113" i="2"/>
  <c r="AP43" i="2"/>
  <c r="AP69" i="2"/>
  <c r="AP187" i="2"/>
  <c r="AP147" i="2"/>
  <c r="AP177" i="2"/>
  <c r="AP186" i="2"/>
  <c r="AP115" i="2"/>
  <c r="AP114" i="2"/>
  <c r="AP36" i="2"/>
  <c r="AP100" i="2"/>
  <c r="AP183" i="2"/>
  <c r="AP185" i="2"/>
  <c r="AP67" i="2"/>
  <c r="AP49" i="2"/>
  <c r="AP128" i="2"/>
  <c r="AP116" i="2"/>
  <c r="AP197" i="2"/>
  <c r="AP87" i="2"/>
  <c r="AP180" i="2"/>
  <c r="AP207" i="2"/>
  <c r="AP152" i="2"/>
  <c r="AP10" i="2"/>
  <c r="AP140" i="2"/>
  <c r="AP119" i="2"/>
  <c r="AP41" i="2"/>
  <c r="AP37" i="2"/>
  <c r="AP153" i="2"/>
  <c r="AJ223" i="2"/>
  <c r="AJ113" i="2"/>
  <c r="AJ43" i="2"/>
  <c r="AJ69" i="2"/>
  <c r="AJ187" i="2"/>
  <c r="AJ147" i="2"/>
  <c r="AJ177" i="2"/>
  <c r="AJ186" i="2"/>
  <c r="AJ115" i="2"/>
  <c r="AJ114" i="2"/>
  <c r="AJ36" i="2"/>
  <c r="AJ100" i="2"/>
  <c r="AJ183" i="2"/>
  <c r="AJ185" i="2"/>
  <c r="AJ67" i="2"/>
  <c r="AJ49" i="2"/>
  <c r="AJ128" i="2"/>
  <c r="AJ116" i="2"/>
  <c r="AJ197" i="2"/>
  <c r="AJ87" i="2"/>
  <c r="AJ180" i="2"/>
  <c r="AJ207" i="2"/>
  <c r="AJ152" i="2"/>
  <c r="AJ10" i="2"/>
  <c r="AJ140" i="2"/>
  <c r="AJ119" i="2"/>
  <c r="AJ41" i="2"/>
  <c r="AJ37" i="2"/>
  <c r="AJ153" i="2"/>
  <c r="X223" i="2"/>
  <c r="X113" i="2"/>
  <c r="X43" i="2"/>
  <c r="X69" i="2"/>
  <c r="X187" i="2"/>
  <c r="X147" i="2"/>
  <c r="X177" i="2"/>
  <c r="X186" i="2"/>
  <c r="X115" i="2"/>
  <c r="X114" i="2"/>
  <c r="X36" i="2"/>
  <c r="X100" i="2"/>
  <c r="X183" i="2"/>
  <c r="X185" i="2"/>
  <c r="X67" i="2"/>
  <c r="X49" i="2"/>
  <c r="X128" i="2"/>
  <c r="X116" i="2"/>
  <c r="X197" i="2"/>
  <c r="X87" i="2"/>
  <c r="X180" i="2"/>
  <c r="X207" i="2"/>
  <c r="X152" i="2"/>
  <c r="X10" i="2"/>
  <c r="X140" i="2"/>
  <c r="X119" i="2"/>
  <c r="X41" i="2"/>
  <c r="X37" i="2"/>
  <c r="X153" i="2"/>
  <c r="AD223" i="2"/>
  <c r="AD113" i="2"/>
  <c r="AD43" i="2"/>
  <c r="AD69" i="2"/>
  <c r="AD187" i="2"/>
  <c r="AD147" i="2"/>
  <c r="AD177" i="2"/>
  <c r="AD115" i="2"/>
  <c r="AD114" i="2"/>
  <c r="AD36" i="2"/>
  <c r="AD100" i="2"/>
  <c r="AD183" i="2"/>
  <c r="AD185" i="2"/>
  <c r="AD67" i="2"/>
  <c r="AD49" i="2"/>
  <c r="AD128" i="2"/>
  <c r="AD116" i="2"/>
  <c r="AD197" i="2"/>
  <c r="AD87" i="2"/>
  <c r="AD180" i="2"/>
  <c r="AD207" i="2"/>
  <c r="AD152" i="2"/>
  <c r="AD10" i="2"/>
  <c r="AD140" i="2"/>
  <c r="AD119" i="2"/>
  <c r="AD41" i="2"/>
  <c r="AD37" i="2"/>
  <c r="AD153" i="2"/>
  <c r="J168" i="2"/>
  <c r="J113" i="2"/>
  <c r="J69" i="2"/>
  <c r="J187" i="2"/>
  <c r="J147" i="2"/>
  <c r="J177" i="2"/>
  <c r="J186" i="2"/>
  <c r="J115" i="2"/>
  <c r="J114" i="2"/>
  <c r="J36" i="2"/>
  <c r="J100" i="2"/>
  <c r="J183" i="2"/>
  <c r="J185" i="2"/>
  <c r="J67" i="2"/>
  <c r="J49" i="2"/>
  <c r="J128" i="2"/>
  <c r="J116" i="2"/>
  <c r="J197" i="2"/>
  <c r="J87" i="2"/>
  <c r="J180" i="2"/>
  <c r="J207" i="2"/>
  <c r="J152" i="2"/>
  <c r="J10" i="2"/>
  <c r="J140" i="2"/>
  <c r="J119" i="2"/>
  <c r="J41" i="2"/>
  <c r="J37" i="2"/>
  <c r="R168" i="2"/>
  <c r="R113" i="2"/>
  <c r="R43" i="2"/>
  <c r="R69" i="2"/>
  <c r="R187" i="2"/>
  <c r="R147" i="2"/>
  <c r="R177" i="2"/>
  <c r="R186" i="2"/>
  <c r="R115" i="2"/>
  <c r="R114" i="2"/>
  <c r="R36" i="2"/>
  <c r="R100" i="2"/>
  <c r="R183" i="2"/>
  <c r="R185" i="2"/>
  <c r="R67" i="2"/>
  <c r="R49" i="2"/>
  <c r="R128" i="2"/>
  <c r="R116" i="2"/>
  <c r="R197" i="2"/>
  <c r="R87" i="2"/>
  <c r="R180" i="2"/>
  <c r="R207" i="2"/>
  <c r="R152" i="2"/>
  <c r="R10" i="2"/>
  <c r="R140" i="2"/>
  <c r="R119" i="2"/>
  <c r="R41" i="2"/>
  <c r="R37" i="2"/>
  <c r="R153" i="2"/>
  <c r="X168" i="2"/>
  <c r="AD168" i="2"/>
  <c r="AJ168" i="2"/>
  <c r="AP168" i="2"/>
  <c r="AV168" i="2"/>
  <c r="BB168" i="2"/>
  <c r="BH168" i="2"/>
  <c r="BN168" i="2"/>
  <c r="BT168" i="2"/>
  <c r="K41" i="2" l="1"/>
  <c r="K152" i="2"/>
  <c r="K197" i="2"/>
  <c r="K67" i="2"/>
  <c r="K36" i="2"/>
  <c r="K177" i="2"/>
  <c r="K153" i="2"/>
  <c r="K180" i="2"/>
  <c r="K183" i="2"/>
  <c r="K115" i="2"/>
  <c r="K187" i="2"/>
  <c r="K140" i="2"/>
  <c r="K128" i="2"/>
  <c r="K119" i="2"/>
  <c r="K207" i="2"/>
  <c r="K116" i="2"/>
  <c r="K185" i="2"/>
  <c r="K114" i="2"/>
  <c r="K147" i="2"/>
  <c r="K113" i="2"/>
  <c r="K37" i="2"/>
  <c r="K10" i="2"/>
  <c r="K87" i="2"/>
  <c r="K49" i="2"/>
  <c r="K100" i="2"/>
  <c r="K186" i="2"/>
  <c r="K43" i="2"/>
  <c r="K69" i="2"/>
  <c r="K168" i="2"/>
  <c r="G49" i="2" l="1"/>
  <c r="BU49" i="2" s="1"/>
  <c r="BW49" i="2" s="1"/>
  <c r="BX49" i="2" s="1"/>
  <c r="G116" i="2"/>
  <c r="BU116" i="2" s="1"/>
  <c r="BW116" i="2" s="1"/>
  <c r="BX116" i="2" s="1"/>
  <c r="G180" i="2"/>
  <c r="BU180" i="2" s="1"/>
  <c r="BW180" i="2" s="1"/>
  <c r="BX180" i="2" s="1"/>
  <c r="G67" i="2"/>
  <c r="BU67" i="2" s="1"/>
  <c r="BW67" i="2" s="1"/>
  <c r="BX67" i="2" s="1"/>
  <c r="G87" i="2"/>
  <c r="BU87" i="2" s="1"/>
  <c r="BW87" i="2" s="1"/>
  <c r="BX87" i="2" s="1"/>
  <c r="G207" i="2"/>
  <c r="BU207" i="2" s="1"/>
  <c r="BW207" i="2" s="1"/>
  <c r="BX207" i="2" s="1"/>
  <c r="G153" i="2"/>
  <c r="BU153" i="2" s="1"/>
  <c r="BW153" i="2" s="1"/>
  <c r="BX153" i="2" s="1"/>
  <c r="G186" i="2"/>
  <c r="BU186" i="2" s="1"/>
  <c r="BW186" i="2" s="1"/>
  <c r="BX186" i="2" s="1"/>
  <c r="G10" i="2"/>
  <c r="BU10" i="2" s="1"/>
  <c r="BW10" i="2" s="1"/>
  <c r="BX10" i="2" s="1"/>
  <c r="G114" i="2"/>
  <c r="BU114" i="2" s="1"/>
  <c r="BW114" i="2" s="1"/>
  <c r="BX114" i="2" s="1"/>
  <c r="G119" i="2"/>
  <c r="BU119" i="2" s="1"/>
  <c r="BW119" i="2" s="1"/>
  <c r="BX119" i="2" s="1"/>
  <c r="G115" i="2"/>
  <c r="BU115" i="2" s="1"/>
  <c r="BW115" i="2" s="1"/>
  <c r="BX115" i="2" s="1"/>
  <c r="G177" i="2"/>
  <c r="BU177" i="2" s="1"/>
  <c r="BW177" i="2" s="1"/>
  <c r="BX177" i="2" s="1"/>
  <c r="G152" i="2"/>
  <c r="BU152" i="2" s="1"/>
  <c r="BW152" i="2" s="1"/>
  <c r="BX152" i="2" s="1"/>
  <c r="G69" i="2"/>
  <c r="BU69" i="2" s="1"/>
  <c r="BW69" i="2" s="1"/>
  <c r="BX69" i="2" s="1"/>
  <c r="G113" i="2"/>
  <c r="BU113" i="2" s="1"/>
  <c r="BW113" i="2" s="1"/>
  <c r="BX113" i="2" s="1"/>
  <c r="G140" i="2"/>
  <c r="BU140" i="2" s="1"/>
  <c r="BW140" i="2" s="1"/>
  <c r="BX140" i="2" s="1"/>
  <c r="G147" i="2"/>
  <c r="BU147" i="2" s="1"/>
  <c r="BW147" i="2" s="1"/>
  <c r="BX147" i="2" s="1"/>
  <c r="G187" i="2"/>
  <c r="BU187" i="2" s="1"/>
  <c r="BW187" i="2" s="1"/>
  <c r="BX187" i="2" s="1"/>
  <c r="G197" i="2"/>
  <c r="BU197" i="2" s="1"/>
  <c r="BW197" i="2" s="1"/>
  <c r="BX197" i="2" s="1"/>
  <c r="G168" i="2"/>
  <c r="BU168" i="2" s="1"/>
  <c r="BW168" i="2" s="1"/>
  <c r="BX168" i="2" s="1"/>
  <c r="G100" i="2"/>
  <c r="BU100" i="2" s="1"/>
  <c r="BW100" i="2" s="1"/>
  <c r="BX100" i="2" s="1"/>
  <c r="G37" i="2"/>
  <c r="BU37" i="2" s="1"/>
  <c r="BW37" i="2" s="1"/>
  <c r="BX37" i="2" s="1"/>
  <c r="G185" i="2"/>
  <c r="BU185" i="2" s="1"/>
  <c r="BW185" i="2" s="1"/>
  <c r="BX185" i="2" s="1"/>
  <c r="G128" i="2"/>
  <c r="BU128" i="2" s="1"/>
  <c r="BW128" i="2" s="1"/>
  <c r="BX128" i="2" s="1"/>
  <c r="G183" i="2"/>
  <c r="BU183" i="2" s="1"/>
  <c r="BW183" i="2" s="1"/>
  <c r="BX183" i="2" s="1"/>
  <c r="G36" i="2"/>
  <c r="BU36" i="2" s="1"/>
  <c r="BW36" i="2" s="1"/>
  <c r="BX36" i="2" s="1"/>
  <c r="G41" i="2"/>
  <c r="BU41" i="2" s="1"/>
  <c r="BW41" i="2" s="1"/>
  <c r="BX41" i="2" s="1"/>
  <c r="J43" i="2"/>
  <c r="G43" i="2"/>
  <c r="BU43" i="2" s="1"/>
  <c r="BW43" i="2" s="1"/>
  <c r="BX43" i="2" s="1"/>
  <c r="L446" i="5" l="1"/>
  <c r="L421" i="5"/>
  <c r="L396" i="5"/>
  <c r="L371" i="5"/>
  <c r="L321" i="5"/>
  <c r="L346" i="5"/>
  <c r="L296" i="5"/>
  <c r="L271" i="5"/>
  <c r="L246" i="5"/>
  <c r="L221"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30" i="2"/>
  <c r="C1" i="2" s="1"/>
  <c r="A230" i="2"/>
  <c r="J44" i="2"/>
  <c r="J129" i="2"/>
  <c r="J62" i="2"/>
  <c r="J63" i="2"/>
  <c r="J66" i="2"/>
  <c r="J74" i="2"/>
  <c r="J88" i="2"/>
  <c r="J91" i="2"/>
  <c r="J99" i="2"/>
  <c r="J104" i="2"/>
  <c r="J146" i="2"/>
  <c r="J173" i="2"/>
  <c r="J199" i="2"/>
  <c r="J223" i="2"/>
  <c r="J5" i="2"/>
  <c r="J11" i="2"/>
  <c r="J19" i="2"/>
  <c r="J20" i="2"/>
  <c r="J21" i="2"/>
  <c r="J26" i="2"/>
  <c r="J29" i="2"/>
  <c r="J58" i="2"/>
  <c r="J78" i="2"/>
  <c r="J80" i="2"/>
  <c r="J86" i="2"/>
  <c r="J97" i="2"/>
  <c r="J184" i="2"/>
  <c r="J108" i="2"/>
  <c r="J124" i="2"/>
  <c r="J130" i="2"/>
  <c r="J145" i="2"/>
  <c r="J154" i="2"/>
  <c r="J179" i="2"/>
  <c r="J206" i="2"/>
  <c r="J210" i="2"/>
  <c r="J213" i="2"/>
  <c r="J15" i="2"/>
  <c r="J32" i="2"/>
  <c r="J51" i="2"/>
  <c r="J52" i="2"/>
  <c r="J61" i="2"/>
  <c r="J76" i="2"/>
  <c r="J84" i="2"/>
  <c r="J82" i="2"/>
  <c r="J90" i="2"/>
  <c r="J123" i="2"/>
  <c r="J133" i="2"/>
  <c r="J137" i="2"/>
  <c r="J138" i="2"/>
  <c r="J165" i="2"/>
  <c r="J167" i="2"/>
  <c r="J200" i="2"/>
  <c r="J53" i="2"/>
  <c r="J211" i="2"/>
  <c r="J216" i="2"/>
  <c r="J218" i="2"/>
  <c r="J64" i="2"/>
  <c r="J6" i="2"/>
  <c r="J7" i="2"/>
  <c r="J24" i="2"/>
  <c r="J139" i="2"/>
  <c r="J162" i="2"/>
  <c r="J182" i="2"/>
  <c r="J198" i="2"/>
  <c r="J96" i="2"/>
  <c r="J178" i="2"/>
  <c r="R129" i="2"/>
  <c r="X129" i="2"/>
  <c r="AD129" i="2"/>
  <c r="AJ129" i="2"/>
  <c r="AP129" i="2"/>
  <c r="AV129" i="2"/>
  <c r="BB129" i="2"/>
  <c r="BH129" i="2"/>
  <c r="BN129" i="2"/>
  <c r="BT129" i="2"/>
  <c r="R62" i="2"/>
  <c r="AD62" i="2"/>
  <c r="AJ62" i="2"/>
  <c r="AP62" i="2"/>
  <c r="AV62" i="2"/>
  <c r="BB62" i="2"/>
  <c r="BH62" i="2"/>
  <c r="BN62" i="2"/>
  <c r="BT62" i="2"/>
  <c r="R63" i="2"/>
  <c r="X63" i="2"/>
  <c r="AD63" i="2"/>
  <c r="AJ63" i="2"/>
  <c r="AP63" i="2"/>
  <c r="AV63" i="2"/>
  <c r="BB63" i="2"/>
  <c r="BH63" i="2"/>
  <c r="BN63" i="2"/>
  <c r="BT63" i="2"/>
  <c r="R66" i="2"/>
  <c r="X66" i="2"/>
  <c r="AD66" i="2"/>
  <c r="AJ66" i="2"/>
  <c r="AP66" i="2"/>
  <c r="AV66" i="2"/>
  <c r="BB66" i="2"/>
  <c r="BH66" i="2"/>
  <c r="BN66" i="2"/>
  <c r="BT66" i="2"/>
  <c r="R74" i="2"/>
  <c r="X74" i="2"/>
  <c r="AD74" i="2"/>
  <c r="AJ74" i="2"/>
  <c r="AP74" i="2"/>
  <c r="AV74" i="2"/>
  <c r="BB74" i="2"/>
  <c r="BH74" i="2"/>
  <c r="BN74" i="2"/>
  <c r="BT74" i="2"/>
  <c r="R88" i="2"/>
  <c r="X88" i="2"/>
  <c r="AD88" i="2"/>
  <c r="AJ88" i="2"/>
  <c r="AP88" i="2"/>
  <c r="AV88" i="2"/>
  <c r="BB88" i="2"/>
  <c r="BH88" i="2"/>
  <c r="BN88" i="2"/>
  <c r="BT88" i="2"/>
  <c r="R91" i="2"/>
  <c r="X91" i="2"/>
  <c r="AD91" i="2"/>
  <c r="AJ91" i="2"/>
  <c r="AP91" i="2"/>
  <c r="AV91" i="2"/>
  <c r="BB91" i="2"/>
  <c r="BH91" i="2"/>
  <c r="BN91" i="2"/>
  <c r="BT91" i="2"/>
  <c r="R99" i="2"/>
  <c r="X99" i="2"/>
  <c r="AD99" i="2"/>
  <c r="AJ99" i="2"/>
  <c r="AP99" i="2"/>
  <c r="AV99" i="2"/>
  <c r="BB99" i="2"/>
  <c r="BH99" i="2"/>
  <c r="BN99" i="2"/>
  <c r="BT99" i="2"/>
  <c r="R104" i="2"/>
  <c r="X104" i="2"/>
  <c r="AD104" i="2"/>
  <c r="AJ104" i="2"/>
  <c r="AP104" i="2"/>
  <c r="AV104" i="2"/>
  <c r="BB104" i="2"/>
  <c r="BH104" i="2"/>
  <c r="BN104" i="2"/>
  <c r="BT104" i="2"/>
  <c r="R146" i="2"/>
  <c r="X146" i="2"/>
  <c r="AD146" i="2"/>
  <c r="AJ146" i="2"/>
  <c r="AP146" i="2"/>
  <c r="AV146" i="2"/>
  <c r="BB146" i="2"/>
  <c r="BH146" i="2"/>
  <c r="BN146" i="2"/>
  <c r="BT146" i="2"/>
  <c r="R173" i="2"/>
  <c r="AD173" i="2"/>
  <c r="AJ173" i="2"/>
  <c r="AP173" i="2"/>
  <c r="AV173" i="2"/>
  <c r="BB173" i="2"/>
  <c r="BH173" i="2"/>
  <c r="BN173" i="2"/>
  <c r="BT173" i="2"/>
  <c r="R199" i="2"/>
  <c r="AD199" i="2"/>
  <c r="AJ199" i="2"/>
  <c r="AP199" i="2"/>
  <c r="AV199" i="2"/>
  <c r="BB199" i="2"/>
  <c r="BH199" i="2"/>
  <c r="BN199" i="2"/>
  <c r="BT199" i="2"/>
  <c r="R223" i="2"/>
  <c r="K223" i="2" s="1"/>
  <c r="R5" i="2"/>
  <c r="X5" i="2"/>
  <c r="AD5" i="2"/>
  <c r="AJ5" i="2"/>
  <c r="AP5" i="2"/>
  <c r="AV5" i="2"/>
  <c r="BB5" i="2"/>
  <c r="BH5" i="2"/>
  <c r="BN5" i="2"/>
  <c r="BT5" i="2"/>
  <c r="R11" i="2"/>
  <c r="X11" i="2"/>
  <c r="AD11" i="2"/>
  <c r="AJ11" i="2"/>
  <c r="AP11" i="2"/>
  <c r="AV11" i="2"/>
  <c r="BB11" i="2"/>
  <c r="BH11" i="2"/>
  <c r="BN11" i="2"/>
  <c r="BT11" i="2"/>
  <c r="R19" i="2"/>
  <c r="X19" i="2"/>
  <c r="AD19" i="2"/>
  <c r="AJ19" i="2"/>
  <c r="AP19" i="2"/>
  <c r="AV19" i="2"/>
  <c r="BB19" i="2"/>
  <c r="BH19" i="2"/>
  <c r="BN19" i="2"/>
  <c r="BT19" i="2"/>
  <c r="R20" i="2"/>
  <c r="X20" i="2"/>
  <c r="AD20" i="2"/>
  <c r="AJ20" i="2"/>
  <c r="AP20" i="2"/>
  <c r="AV20" i="2"/>
  <c r="BB20" i="2"/>
  <c r="BH20" i="2"/>
  <c r="BN20" i="2"/>
  <c r="BT20" i="2"/>
  <c r="R21" i="2"/>
  <c r="X21" i="2"/>
  <c r="AD21" i="2"/>
  <c r="AJ21" i="2"/>
  <c r="AP21" i="2"/>
  <c r="AV21" i="2"/>
  <c r="BB21" i="2"/>
  <c r="BH21" i="2"/>
  <c r="BN21" i="2"/>
  <c r="BT21" i="2"/>
  <c r="R26" i="2"/>
  <c r="X26" i="2"/>
  <c r="AD26" i="2"/>
  <c r="AJ26" i="2"/>
  <c r="AP26" i="2"/>
  <c r="AV26" i="2"/>
  <c r="BB26" i="2"/>
  <c r="BH26" i="2"/>
  <c r="BN26" i="2"/>
  <c r="BT26" i="2"/>
  <c r="R29" i="2"/>
  <c r="X29" i="2"/>
  <c r="AD29" i="2"/>
  <c r="AJ29" i="2"/>
  <c r="AP29" i="2"/>
  <c r="AV29" i="2"/>
  <c r="BB29" i="2"/>
  <c r="BH29" i="2"/>
  <c r="BN29" i="2"/>
  <c r="BT29" i="2"/>
  <c r="R58" i="2"/>
  <c r="X58" i="2"/>
  <c r="AD58" i="2"/>
  <c r="AJ58" i="2"/>
  <c r="AP58" i="2"/>
  <c r="AV58" i="2"/>
  <c r="BB58" i="2"/>
  <c r="BH58" i="2"/>
  <c r="BN58" i="2"/>
  <c r="BT58" i="2"/>
  <c r="R78" i="2"/>
  <c r="X78" i="2"/>
  <c r="AD78" i="2"/>
  <c r="AJ78" i="2"/>
  <c r="AP78" i="2"/>
  <c r="AV78" i="2"/>
  <c r="BB78" i="2"/>
  <c r="BH78" i="2"/>
  <c r="BN78" i="2"/>
  <c r="BT78" i="2"/>
  <c r="R80" i="2"/>
  <c r="X80" i="2"/>
  <c r="AD80" i="2"/>
  <c r="AJ80" i="2"/>
  <c r="AP80" i="2"/>
  <c r="AV80" i="2"/>
  <c r="BB80" i="2"/>
  <c r="BH80" i="2"/>
  <c r="BN80" i="2"/>
  <c r="BT80" i="2"/>
  <c r="R86" i="2"/>
  <c r="X86" i="2"/>
  <c r="AD86" i="2"/>
  <c r="AJ86" i="2"/>
  <c r="AP86" i="2"/>
  <c r="AV86" i="2"/>
  <c r="BB86" i="2"/>
  <c r="BH86" i="2"/>
  <c r="BN86" i="2"/>
  <c r="BT86" i="2"/>
  <c r="R97" i="2"/>
  <c r="X97" i="2"/>
  <c r="AD97" i="2"/>
  <c r="AJ97" i="2"/>
  <c r="AP97" i="2"/>
  <c r="AV97" i="2"/>
  <c r="BB97" i="2"/>
  <c r="BH97" i="2"/>
  <c r="BN97" i="2"/>
  <c r="BT97" i="2"/>
  <c r="R184" i="2"/>
  <c r="X184" i="2"/>
  <c r="AD184" i="2"/>
  <c r="AJ184" i="2"/>
  <c r="AP184" i="2"/>
  <c r="AV184" i="2"/>
  <c r="BB184" i="2"/>
  <c r="BH184" i="2"/>
  <c r="BN184" i="2"/>
  <c r="BT184" i="2"/>
  <c r="R108" i="2"/>
  <c r="X108" i="2"/>
  <c r="AD108" i="2"/>
  <c r="AJ108" i="2"/>
  <c r="AP108" i="2"/>
  <c r="AV108" i="2"/>
  <c r="BB108" i="2"/>
  <c r="BH108" i="2"/>
  <c r="BN108" i="2"/>
  <c r="BT108" i="2"/>
  <c r="R124" i="2"/>
  <c r="X124" i="2"/>
  <c r="AD124" i="2"/>
  <c r="AJ124" i="2"/>
  <c r="AP124" i="2"/>
  <c r="AV124" i="2"/>
  <c r="BB124" i="2"/>
  <c r="BH124" i="2"/>
  <c r="BN124" i="2"/>
  <c r="BT124" i="2"/>
  <c r="R130" i="2"/>
  <c r="X130" i="2"/>
  <c r="AD130" i="2"/>
  <c r="AJ130" i="2"/>
  <c r="AP130" i="2"/>
  <c r="AV130" i="2"/>
  <c r="BB130" i="2"/>
  <c r="BH130" i="2"/>
  <c r="BN130" i="2"/>
  <c r="BT130" i="2"/>
  <c r="R145" i="2"/>
  <c r="X145" i="2"/>
  <c r="AD145" i="2"/>
  <c r="AJ145" i="2"/>
  <c r="AP145" i="2"/>
  <c r="AV145" i="2"/>
  <c r="BB145" i="2"/>
  <c r="BH145" i="2"/>
  <c r="BN145" i="2"/>
  <c r="BT145" i="2"/>
  <c r="R154" i="2"/>
  <c r="X154" i="2"/>
  <c r="AD154" i="2"/>
  <c r="AJ154" i="2"/>
  <c r="AP154" i="2"/>
  <c r="AV154" i="2"/>
  <c r="BB154" i="2"/>
  <c r="BH154" i="2"/>
  <c r="BN154" i="2"/>
  <c r="BT154" i="2"/>
  <c r="R179" i="2"/>
  <c r="X179" i="2"/>
  <c r="AD179" i="2"/>
  <c r="AJ179" i="2"/>
  <c r="AP179" i="2"/>
  <c r="AV179" i="2"/>
  <c r="BB179" i="2"/>
  <c r="BH179" i="2"/>
  <c r="BN179" i="2"/>
  <c r="BT179" i="2"/>
  <c r="R206" i="2"/>
  <c r="X206" i="2"/>
  <c r="AD206" i="2"/>
  <c r="AJ206" i="2"/>
  <c r="AP206" i="2"/>
  <c r="AV206" i="2"/>
  <c r="BB206" i="2"/>
  <c r="BH206" i="2"/>
  <c r="BN206" i="2"/>
  <c r="BT206" i="2"/>
  <c r="R210" i="2"/>
  <c r="X210" i="2"/>
  <c r="AD210" i="2"/>
  <c r="AJ210" i="2"/>
  <c r="AP210" i="2"/>
  <c r="AV210" i="2"/>
  <c r="BB210" i="2"/>
  <c r="BH210" i="2"/>
  <c r="BN210" i="2"/>
  <c r="BT210" i="2"/>
  <c r="R213" i="2"/>
  <c r="X213" i="2"/>
  <c r="AD213" i="2"/>
  <c r="AJ213" i="2"/>
  <c r="AP213" i="2"/>
  <c r="AV213" i="2"/>
  <c r="BB213" i="2"/>
  <c r="BH213" i="2"/>
  <c r="BN213" i="2"/>
  <c r="BT213" i="2"/>
  <c r="R15" i="2"/>
  <c r="X15" i="2"/>
  <c r="AD15" i="2"/>
  <c r="AJ15" i="2"/>
  <c r="AP15" i="2"/>
  <c r="AV15" i="2"/>
  <c r="BB15" i="2"/>
  <c r="BH15" i="2"/>
  <c r="BN15" i="2"/>
  <c r="BT15" i="2"/>
  <c r="R32" i="2"/>
  <c r="X32" i="2"/>
  <c r="AD32" i="2"/>
  <c r="AJ32" i="2"/>
  <c r="AP32" i="2"/>
  <c r="AV32" i="2"/>
  <c r="BB32" i="2"/>
  <c r="BH32" i="2"/>
  <c r="BN32" i="2"/>
  <c r="BT32" i="2"/>
  <c r="R51" i="2"/>
  <c r="X51" i="2"/>
  <c r="AD51" i="2"/>
  <c r="AJ51" i="2"/>
  <c r="AP51" i="2"/>
  <c r="AV51" i="2"/>
  <c r="BB51" i="2"/>
  <c r="BH51" i="2"/>
  <c r="BN51" i="2"/>
  <c r="BT51" i="2"/>
  <c r="R52" i="2"/>
  <c r="X52" i="2"/>
  <c r="AD52" i="2"/>
  <c r="AJ52" i="2"/>
  <c r="AP52" i="2"/>
  <c r="AV52" i="2"/>
  <c r="BB52" i="2"/>
  <c r="BH52" i="2"/>
  <c r="BN52" i="2"/>
  <c r="BT52" i="2"/>
  <c r="R61" i="2"/>
  <c r="X61" i="2"/>
  <c r="AD61" i="2"/>
  <c r="AJ61" i="2"/>
  <c r="AP61" i="2"/>
  <c r="AV61" i="2"/>
  <c r="BB61" i="2"/>
  <c r="BH61" i="2"/>
  <c r="BN61" i="2"/>
  <c r="BT61" i="2"/>
  <c r="R76" i="2"/>
  <c r="X76" i="2"/>
  <c r="AD76" i="2"/>
  <c r="AJ76" i="2"/>
  <c r="AP76" i="2"/>
  <c r="AV76" i="2"/>
  <c r="BB76" i="2"/>
  <c r="BH76" i="2"/>
  <c r="BN76" i="2"/>
  <c r="BT76" i="2"/>
  <c r="R84" i="2"/>
  <c r="X84" i="2"/>
  <c r="AD84" i="2"/>
  <c r="AJ84" i="2"/>
  <c r="AP84" i="2"/>
  <c r="AV84" i="2"/>
  <c r="BB84" i="2"/>
  <c r="BH84" i="2"/>
  <c r="BN84" i="2"/>
  <c r="BT84" i="2"/>
  <c r="R82" i="2"/>
  <c r="X82" i="2"/>
  <c r="AD82" i="2"/>
  <c r="AJ82" i="2"/>
  <c r="AP82" i="2"/>
  <c r="AV82" i="2"/>
  <c r="BB82" i="2"/>
  <c r="BH82" i="2"/>
  <c r="BN82" i="2"/>
  <c r="BT82" i="2"/>
  <c r="R90" i="2"/>
  <c r="X90" i="2"/>
  <c r="AD90" i="2"/>
  <c r="AJ90" i="2"/>
  <c r="AP90" i="2"/>
  <c r="AV90" i="2"/>
  <c r="BB90" i="2"/>
  <c r="BH90" i="2"/>
  <c r="BN90" i="2"/>
  <c r="BT90" i="2"/>
  <c r="R123" i="2"/>
  <c r="X123" i="2"/>
  <c r="AD123" i="2"/>
  <c r="AJ123" i="2"/>
  <c r="AP123" i="2"/>
  <c r="AV123" i="2"/>
  <c r="BB123" i="2"/>
  <c r="BH123" i="2"/>
  <c r="BN123" i="2"/>
  <c r="BT123" i="2"/>
  <c r="R133" i="2"/>
  <c r="X133" i="2"/>
  <c r="AD133" i="2"/>
  <c r="AJ133" i="2"/>
  <c r="AP133" i="2"/>
  <c r="AV133" i="2"/>
  <c r="BB133" i="2"/>
  <c r="BH133" i="2"/>
  <c r="BN133" i="2"/>
  <c r="BT133" i="2"/>
  <c r="R137" i="2"/>
  <c r="X137" i="2"/>
  <c r="AD137" i="2"/>
  <c r="AJ137" i="2"/>
  <c r="AP137" i="2"/>
  <c r="AV137" i="2"/>
  <c r="BB137" i="2"/>
  <c r="BH137" i="2"/>
  <c r="BN137" i="2"/>
  <c r="BT137" i="2"/>
  <c r="R138" i="2"/>
  <c r="X138" i="2"/>
  <c r="AD138" i="2"/>
  <c r="AJ138" i="2"/>
  <c r="AP138" i="2"/>
  <c r="AV138" i="2"/>
  <c r="BB138" i="2"/>
  <c r="BH138" i="2"/>
  <c r="BN138" i="2"/>
  <c r="BT138" i="2"/>
  <c r="R165" i="2"/>
  <c r="X165" i="2"/>
  <c r="AD165" i="2"/>
  <c r="AJ165" i="2"/>
  <c r="AP165" i="2"/>
  <c r="AV165" i="2"/>
  <c r="BB165" i="2"/>
  <c r="BH165" i="2"/>
  <c r="BN165" i="2"/>
  <c r="BT165" i="2"/>
  <c r="R167" i="2"/>
  <c r="X167" i="2"/>
  <c r="AD167" i="2"/>
  <c r="AJ167" i="2"/>
  <c r="AP167" i="2"/>
  <c r="AV167" i="2"/>
  <c r="BB167" i="2"/>
  <c r="BH167" i="2"/>
  <c r="BN167" i="2"/>
  <c r="BT167" i="2"/>
  <c r="R200" i="2"/>
  <c r="X200" i="2"/>
  <c r="AD200" i="2"/>
  <c r="AJ200" i="2"/>
  <c r="AP200" i="2"/>
  <c r="AV200" i="2"/>
  <c r="BB200" i="2"/>
  <c r="BH200" i="2"/>
  <c r="BN200" i="2"/>
  <c r="BT200" i="2"/>
  <c r="R53" i="2"/>
  <c r="X53" i="2"/>
  <c r="AD53" i="2"/>
  <c r="AJ53" i="2"/>
  <c r="AP53" i="2"/>
  <c r="AV53" i="2"/>
  <c r="BB53" i="2"/>
  <c r="BH53" i="2"/>
  <c r="BN53" i="2"/>
  <c r="BT53" i="2"/>
  <c r="R211" i="2"/>
  <c r="X211" i="2"/>
  <c r="AD211" i="2"/>
  <c r="AJ211" i="2"/>
  <c r="AP211" i="2"/>
  <c r="AV211" i="2"/>
  <c r="BB211" i="2"/>
  <c r="BH211" i="2"/>
  <c r="BN211" i="2"/>
  <c r="BT211" i="2"/>
  <c r="R216" i="2"/>
  <c r="X216" i="2"/>
  <c r="AD216" i="2"/>
  <c r="AJ216" i="2"/>
  <c r="AP216" i="2"/>
  <c r="AV216" i="2"/>
  <c r="BB216" i="2"/>
  <c r="BH216" i="2"/>
  <c r="BN216" i="2"/>
  <c r="BT216" i="2"/>
  <c r="R218" i="2"/>
  <c r="X218" i="2"/>
  <c r="AD218" i="2"/>
  <c r="AJ218" i="2"/>
  <c r="AP218" i="2"/>
  <c r="AV218" i="2"/>
  <c r="BB218" i="2"/>
  <c r="BH218" i="2"/>
  <c r="BN218" i="2"/>
  <c r="BT218" i="2"/>
  <c r="R64" i="2"/>
  <c r="X64" i="2"/>
  <c r="AD64" i="2"/>
  <c r="AJ64" i="2"/>
  <c r="AP64" i="2"/>
  <c r="AV64" i="2"/>
  <c r="BB64" i="2"/>
  <c r="BH64" i="2"/>
  <c r="BN64" i="2"/>
  <c r="BT64" i="2"/>
  <c r="R6" i="2"/>
  <c r="X6" i="2"/>
  <c r="AD6" i="2"/>
  <c r="AJ6" i="2"/>
  <c r="AP6" i="2"/>
  <c r="AV6" i="2"/>
  <c r="BB6" i="2"/>
  <c r="BH6" i="2"/>
  <c r="BN6" i="2"/>
  <c r="BT6" i="2"/>
  <c r="R7" i="2"/>
  <c r="X7" i="2"/>
  <c r="AD7" i="2"/>
  <c r="AJ7" i="2"/>
  <c r="AP7" i="2"/>
  <c r="AV7" i="2"/>
  <c r="BB7" i="2"/>
  <c r="BH7" i="2"/>
  <c r="BN7" i="2"/>
  <c r="BT7" i="2"/>
  <c r="R24" i="2"/>
  <c r="X24" i="2"/>
  <c r="AD24" i="2"/>
  <c r="AJ24" i="2"/>
  <c r="AP24" i="2"/>
  <c r="AV24" i="2"/>
  <c r="BB24" i="2"/>
  <c r="BH24" i="2"/>
  <c r="BN24" i="2"/>
  <c r="BT24" i="2"/>
  <c r="R139" i="2"/>
  <c r="X139" i="2"/>
  <c r="AD139" i="2"/>
  <c r="AJ139" i="2"/>
  <c r="AP139" i="2"/>
  <c r="AV139" i="2"/>
  <c r="BB139" i="2"/>
  <c r="BH139" i="2"/>
  <c r="BN139" i="2"/>
  <c r="BT139" i="2"/>
  <c r="R162" i="2"/>
  <c r="X162" i="2"/>
  <c r="AD162" i="2"/>
  <c r="AJ162" i="2"/>
  <c r="AP162" i="2"/>
  <c r="AV162" i="2"/>
  <c r="BB162" i="2"/>
  <c r="BH162" i="2"/>
  <c r="BN162" i="2"/>
  <c r="BT162" i="2"/>
  <c r="R182" i="2"/>
  <c r="X182" i="2"/>
  <c r="AD182" i="2"/>
  <c r="AJ182" i="2"/>
  <c r="AP182" i="2"/>
  <c r="AV182" i="2"/>
  <c r="BB182" i="2"/>
  <c r="BH182" i="2"/>
  <c r="BN182" i="2"/>
  <c r="BT182" i="2"/>
  <c r="R198" i="2"/>
  <c r="X198" i="2"/>
  <c r="AD198" i="2"/>
  <c r="AJ198" i="2"/>
  <c r="AP198" i="2"/>
  <c r="AV198" i="2"/>
  <c r="BB198" i="2"/>
  <c r="BH198" i="2"/>
  <c r="BN198" i="2"/>
  <c r="BT198" i="2"/>
  <c r="R96" i="2"/>
  <c r="X96" i="2"/>
  <c r="AD96" i="2"/>
  <c r="AJ96" i="2"/>
  <c r="AP96" i="2"/>
  <c r="AV96" i="2"/>
  <c r="BB96" i="2"/>
  <c r="BH96" i="2"/>
  <c r="BN96" i="2"/>
  <c r="BT96" i="2"/>
  <c r="R178" i="2"/>
  <c r="X178" i="2"/>
  <c r="AD178" i="2"/>
  <c r="AJ178" i="2"/>
  <c r="AP178" i="2"/>
  <c r="AV178" i="2"/>
  <c r="BB178" i="2"/>
  <c r="BH178" i="2"/>
  <c r="BN178" i="2"/>
  <c r="BT178" i="2"/>
  <c r="R44" i="2"/>
  <c r="AD44" i="2"/>
  <c r="AJ44" i="2"/>
  <c r="AP44" i="2"/>
  <c r="AV44" i="2"/>
  <c r="BB44" i="2"/>
  <c r="BH44" i="2"/>
  <c r="BN44" i="2"/>
  <c r="BT44" i="2"/>
  <c r="R16" i="2"/>
  <c r="R48" i="2"/>
  <c r="R55" i="2"/>
  <c r="R56" i="2"/>
  <c r="R65" i="2"/>
  <c r="R71" i="2"/>
  <c r="R77" i="2"/>
  <c r="R79" i="2"/>
  <c r="R81" i="2"/>
  <c r="R83" i="2"/>
  <c r="R85" i="2"/>
  <c r="R95" i="2"/>
  <c r="R98" i="2"/>
  <c r="R102" i="2"/>
  <c r="R118" i="2"/>
  <c r="R121" i="2"/>
  <c r="R122" i="2"/>
  <c r="R126" i="2"/>
  <c r="R131" i="2"/>
  <c r="R136" i="2"/>
  <c r="R143" i="2"/>
  <c r="R148" i="2"/>
  <c r="R150" i="2"/>
  <c r="R155" i="2"/>
  <c r="R158" i="2"/>
  <c r="R160" i="2"/>
  <c r="R144" i="2"/>
  <c r="R166" i="2"/>
  <c r="R169" i="2"/>
  <c r="R170" i="2"/>
  <c r="R191" i="2"/>
  <c r="R193" i="2"/>
  <c r="R194" i="2"/>
  <c r="R195" i="2"/>
  <c r="R196" i="2"/>
  <c r="R217" i="2"/>
  <c r="R220" i="2"/>
  <c r="R12" i="2"/>
  <c r="R14" i="2"/>
  <c r="R17" i="2"/>
  <c r="R23" i="2"/>
  <c r="R25" i="2"/>
  <c r="R33" i="2"/>
  <c r="R34" i="2"/>
  <c r="R45" i="2"/>
  <c r="R47" i="2"/>
  <c r="R70" i="2"/>
  <c r="R75" i="2"/>
  <c r="R215" i="2"/>
  <c r="R92" i="2"/>
  <c r="R93" i="2"/>
  <c r="R94" i="2"/>
  <c r="R101" i="2"/>
  <c r="R106" i="2"/>
  <c r="R107" i="2"/>
  <c r="R109" i="2"/>
  <c r="R110" i="2"/>
  <c r="R111" i="2"/>
  <c r="R127" i="2"/>
  <c r="R132" i="2"/>
  <c r="R142" i="2"/>
  <c r="R157" i="2"/>
  <c r="R163" i="2"/>
  <c r="R175" i="2"/>
  <c r="R188" i="2"/>
  <c r="R190" i="2"/>
  <c r="R192" i="2"/>
  <c r="R202" i="2"/>
  <c r="R205" i="2"/>
  <c r="R208" i="2"/>
  <c r="R209" i="2"/>
  <c r="R212" i="2"/>
  <c r="R214" i="2"/>
  <c r="R221" i="2"/>
  <c r="R222" i="2"/>
  <c r="R8" i="2"/>
  <c r="R18" i="2"/>
  <c r="R22" i="2"/>
  <c r="R28" i="2"/>
  <c r="R38" i="2"/>
  <c r="R46" i="2"/>
  <c r="R54" i="2"/>
  <c r="R60" i="2"/>
  <c r="R149" i="2"/>
  <c r="R89" i="2"/>
  <c r="R105" i="2"/>
  <c r="R112" i="2"/>
  <c r="R125" i="2"/>
  <c r="R134" i="2"/>
  <c r="R135" i="2"/>
  <c r="R141" i="2"/>
  <c r="R161" i="2"/>
  <c r="R164" i="2"/>
  <c r="R171" i="2"/>
  <c r="R172" i="2"/>
  <c r="R174" i="2"/>
  <c r="R176" i="2"/>
  <c r="R189" i="2"/>
  <c r="R219" i="2"/>
  <c r="X16" i="2"/>
  <c r="X48" i="2"/>
  <c r="X55" i="2"/>
  <c r="X56" i="2"/>
  <c r="X65" i="2"/>
  <c r="X71" i="2"/>
  <c r="X77" i="2"/>
  <c r="X79" i="2"/>
  <c r="X81" i="2"/>
  <c r="X83" i="2"/>
  <c r="X85" i="2"/>
  <c r="X95" i="2"/>
  <c r="X98" i="2"/>
  <c r="X102" i="2"/>
  <c r="X118" i="2"/>
  <c r="X121" i="2"/>
  <c r="X122" i="2"/>
  <c r="X126" i="2"/>
  <c r="X131" i="2"/>
  <c r="X136" i="2"/>
  <c r="X143" i="2"/>
  <c r="X148" i="2"/>
  <c r="X150" i="2"/>
  <c r="X155" i="2"/>
  <c r="X158" i="2"/>
  <c r="X160" i="2"/>
  <c r="X144" i="2"/>
  <c r="X166" i="2"/>
  <c r="X169" i="2"/>
  <c r="X170" i="2"/>
  <c r="X191" i="2"/>
  <c r="X193" i="2"/>
  <c r="X194" i="2"/>
  <c r="X195" i="2"/>
  <c r="X196" i="2"/>
  <c r="X217" i="2"/>
  <c r="X220" i="2"/>
  <c r="X12" i="2"/>
  <c r="X14" i="2"/>
  <c r="X17" i="2"/>
  <c r="X23" i="2"/>
  <c r="X25" i="2"/>
  <c r="X33" i="2"/>
  <c r="X34" i="2"/>
  <c r="X45" i="2"/>
  <c r="X47" i="2"/>
  <c r="X70" i="2"/>
  <c r="X75" i="2"/>
  <c r="X215" i="2"/>
  <c r="X92" i="2"/>
  <c r="X93" i="2"/>
  <c r="X94" i="2"/>
  <c r="X101" i="2"/>
  <c r="X106" i="2"/>
  <c r="X107" i="2"/>
  <c r="X109" i="2"/>
  <c r="X110" i="2"/>
  <c r="X111" i="2"/>
  <c r="X127" i="2"/>
  <c r="X132" i="2"/>
  <c r="X142" i="2"/>
  <c r="X157" i="2"/>
  <c r="X163" i="2"/>
  <c r="X175" i="2"/>
  <c r="X188" i="2"/>
  <c r="X190" i="2"/>
  <c r="X192" i="2"/>
  <c r="X202" i="2"/>
  <c r="X205" i="2"/>
  <c r="X208" i="2"/>
  <c r="X209" i="2"/>
  <c r="X212" i="2"/>
  <c r="X214" i="2"/>
  <c r="X221" i="2"/>
  <c r="X222" i="2"/>
  <c r="X8" i="2"/>
  <c r="X18" i="2"/>
  <c r="X22" i="2"/>
  <c r="X28" i="2"/>
  <c r="X38" i="2"/>
  <c r="X46" i="2"/>
  <c r="X54" i="2"/>
  <c r="X60" i="2"/>
  <c r="X149" i="2"/>
  <c r="X89" i="2"/>
  <c r="X105" i="2"/>
  <c r="X112" i="2"/>
  <c r="X125" i="2"/>
  <c r="X134" i="2"/>
  <c r="X135" i="2"/>
  <c r="X141" i="2"/>
  <c r="X161" i="2"/>
  <c r="X164" i="2"/>
  <c r="X171" i="2"/>
  <c r="X172" i="2"/>
  <c r="X174" i="2"/>
  <c r="X176" i="2"/>
  <c r="X189" i="2"/>
  <c r="X219" i="2"/>
  <c r="AD16" i="2"/>
  <c r="AD48" i="2"/>
  <c r="AD55" i="2"/>
  <c r="AD56" i="2"/>
  <c r="AD65" i="2"/>
  <c r="AD71" i="2"/>
  <c r="AD77" i="2"/>
  <c r="AD79" i="2"/>
  <c r="AD81" i="2"/>
  <c r="AD83" i="2"/>
  <c r="AD85" i="2"/>
  <c r="AD95" i="2"/>
  <c r="AD98" i="2"/>
  <c r="AD102" i="2"/>
  <c r="AD118" i="2"/>
  <c r="AD121" i="2"/>
  <c r="AD122" i="2"/>
  <c r="AD126" i="2"/>
  <c r="AD131" i="2"/>
  <c r="AD136" i="2"/>
  <c r="AD143" i="2"/>
  <c r="AD148" i="2"/>
  <c r="AD150" i="2"/>
  <c r="AD155" i="2"/>
  <c r="AD158" i="2"/>
  <c r="AD160" i="2"/>
  <c r="AD144" i="2"/>
  <c r="AD166" i="2"/>
  <c r="AD169" i="2"/>
  <c r="AD170" i="2"/>
  <c r="AD191" i="2"/>
  <c r="AD193" i="2"/>
  <c r="AD194" i="2"/>
  <c r="AD195" i="2"/>
  <c r="AD196" i="2"/>
  <c r="AD217" i="2"/>
  <c r="AD220" i="2"/>
  <c r="AD12" i="2"/>
  <c r="AD14" i="2"/>
  <c r="AD17" i="2"/>
  <c r="AD23" i="2"/>
  <c r="AD25" i="2"/>
  <c r="AD33" i="2"/>
  <c r="AD34" i="2"/>
  <c r="AD45" i="2"/>
  <c r="AD47" i="2"/>
  <c r="AD70" i="2"/>
  <c r="AD75" i="2"/>
  <c r="AD215" i="2"/>
  <c r="AD92" i="2"/>
  <c r="AD93" i="2"/>
  <c r="AD94" i="2"/>
  <c r="AD101" i="2"/>
  <c r="AD106" i="2"/>
  <c r="AD107" i="2"/>
  <c r="AD109" i="2"/>
  <c r="AD110" i="2"/>
  <c r="AD111" i="2"/>
  <c r="AD127" i="2"/>
  <c r="AD132" i="2"/>
  <c r="AD142" i="2"/>
  <c r="AD157" i="2"/>
  <c r="AD163" i="2"/>
  <c r="AD175" i="2"/>
  <c r="AD188" i="2"/>
  <c r="AD190" i="2"/>
  <c r="AD192" i="2"/>
  <c r="AD202" i="2"/>
  <c r="AD205" i="2"/>
  <c r="AD208" i="2"/>
  <c r="AD209" i="2"/>
  <c r="AD212" i="2"/>
  <c r="AD214" i="2"/>
  <c r="AD221" i="2"/>
  <c r="AD222" i="2"/>
  <c r="AD8" i="2"/>
  <c r="AD18" i="2"/>
  <c r="AD22" i="2"/>
  <c r="AD28" i="2"/>
  <c r="AD38" i="2"/>
  <c r="AD46" i="2"/>
  <c r="AD54" i="2"/>
  <c r="AD60" i="2"/>
  <c r="AD149" i="2"/>
  <c r="AD89" i="2"/>
  <c r="AD105" i="2"/>
  <c r="AD112" i="2"/>
  <c r="AD125" i="2"/>
  <c r="AD134" i="2"/>
  <c r="AD135" i="2"/>
  <c r="AD141" i="2"/>
  <c r="AD161" i="2"/>
  <c r="AD164" i="2"/>
  <c r="AD171" i="2"/>
  <c r="AD172" i="2"/>
  <c r="AD174" i="2"/>
  <c r="AD176" i="2"/>
  <c r="AD189" i="2"/>
  <c r="AD219" i="2"/>
  <c r="AJ16" i="2"/>
  <c r="AJ48" i="2"/>
  <c r="AJ55" i="2"/>
  <c r="AJ56" i="2"/>
  <c r="AJ65" i="2"/>
  <c r="AJ71" i="2"/>
  <c r="AJ77" i="2"/>
  <c r="AJ79" i="2"/>
  <c r="AJ81" i="2"/>
  <c r="AJ83" i="2"/>
  <c r="AJ85" i="2"/>
  <c r="AJ95" i="2"/>
  <c r="AJ98" i="2"/>
  <c r="AJ102" i="2"/>
  <c r="AJ118" i="2"/>
  <c r="AJ121" i="2"/>
  <c r="AJ122" i="2"/>
  <c r="AJ126" i="2"/>
  <c r="AJ131" i="2"/>
  <c r="AJ136" i="2"/>
  <c r="AJ143" i="2"/>
  <c r="AJ148" i="2"/>
  <c r="AJ150" i="2"/>
  <c r="AJ155" i="2"/>
  <c r="AJ158" i="2"/>
  <c r="AJ160" i="2"/>
  <c r="AJ144" i="2"/>
  <c r="AJ166" i="2"/>
  <c r="AJ169" i="2"/>
  <c r="AJ170" i="2"/>
  <c r="AJ191" i="2"/>
  <c r="AJ193" i="2"/>
  <c r="AJ194" i="2"/>
  <c r="AJ195" i="2"/>
  <c r="AJ196" i="2"/>
  <c r="AJ217" i="2"/>
  <c r="AJ220" i="2"/>
  <c r="AJ12" i="2"/>
  <c r="AJ14" i="2"/>
  <c r="AJ17" i="2"/>
  <c r="AJ23" i="2"/>
  <c r="AJ25" i="2"/>
  <c r="AJ33" i="2"/>
  <c r="AJ34" i="2"/>
  <c r="AJ45" i="2"/>
  <c r="AJ47" i="2"/>
  <c r="AJ70" i="2"/>
  <c r="AJ75" i="2"/>
  <c r="AJ215" i="2"/>
  <c r="AJ92" i="2"/>
  <c r="AJ93" i="2"/>
  <c r="AJ94" i="2"/>
  <c r="AJ101" i="2"/>
  <c r="AJ106" i="2"/>
  <c r="AJ107" i="2"/>
  <c r="AJ109" i="2"/>
  <c r="AJ110" i="2"/>
  <c r="AJ111" i="2"/>
  <c r="AJ127" i="2"/>
  <c r="AJ132" i="2"/>
  <c r="AJ142" i="2"/>
  <c r="AJ157" i="2"/>
  <c r="AJ163" i="2"/>
  <c r="AJ175" i="2"/>
  <c r="AJ188" i="2"/>
  <c r="AJ190" i="2"/>
  <c r="AJ192" i="2"/>
  <c r="AJ202" i="2"/>
  <c r="AJ205" i="2"/>
  <c r="AJ208" i="2"/>
  <c r="AJ209" i="2"/>
  <c r="AJ212" i="2"/>
  <c r="AJ214" i="2"/>
  <c r="AJ221" i="2"/>
  <c r="AJ222" i="2"/>
  <c r="AJ8" i="2"/>
  <c r="AJ18" i="2"/>
  <c r="AJ22" i="2"/>
  <c r="AJ28" i="2"/>
  <c r="AJ38" i="2"/>
  <c r="AJ46" i="2"/>
  <c r="AJ54" i="2"/>
  <c r="AJ60" i="2"/>
  <c r="AJ149" i="2"/>
  <c r="AJ89" i="2"/>
  <c r="AJ105" i="2"/>
  <c r="AJ112" i="2"/>
  <c r="AJ125" i="2"/>
  <c r="AJ134" i="2"/>
  <c r="AJ135" i="2"/>
  <c r="AJ141" i="2"/>
  <c r="AJ161" i="2"/>
  <c r="AJ164" i="2"/>
  <c r="AJ171" i="2"/>
  <c r="AJ172" i="2"/>
  <c r="AJ174" i="2"/>
  <c r="AJ176" i="2"/>
  <c r="AJ189" i="2"/>
  <c r="AJ219" i="2"/>
  <c r="AP16" i="2"/>
  <c r="AP48" i="2"/>
  <c r="AP55" i="2"/>
  <c r="AP56" i="2"/>
  <c r="AP65" i="2"/>
  <c r="AP71" i="2"/>
  <c r="AP77" i="2"/>
  <c r="AP79" i="2"/>
  <c r="AP81" i="2"/>
  <c r="AP83" i="2"/>
  <c r="AP85" i="2"/>
  <c r="AP95" i="2"/>
  <c r="AP98" i="2"/>
  <c r="AP102" i="2"/>
  <c r="AP118" i="2"/>
  <c r="AP121" i="2"/>
  <c r="AP122" i="2"/>
  <c r="AP126" i="2"/>
  <c r="AP131" i="2"/>
  <c r="AP136" i="2"/>
  <c r="AP143" i="2"/>
  <c r="AP148" i="2"/>
  <c r="AP150" i="2"/>
  <c r="AP155" i="2"/>
  <c r="AP158" i="2"/>
  <c r="AP160" i="2"/>
  <c r="AP144" i="2"/>
  <c r="AP166" i="2"/>
  <c r="AP169" i="2"/>
  <c r="AP170" i="2"/>
  <c r="AP191" i="2"/>
  <c r="AP193" i="2"/>
  <c r="AP194" i="2"/>
  <c r="AP195" i="2"/>
  <c r="AP196" i="2"/>
  <c r="AP217" i="2"/>
  <c r="AP220" i="2"/>
  <c r="AP12" i="2"/>
  <c r="AP14" i="2"/>
  <c r="AP17" i="2"/>
  <c r="AP23" i="2"/>
  <c r="AP25" i="2"/>
  <c r="AP33" i="2"/>
  <c r="AP34" i="2"/>
  <c r="AP45" i="2"/>
  <c r="AP47" i="2"/>
  <c r="AP70" i="2"/>
  <c r="AP75" i="2"/>
  <c r="AP215" i="2"/>
  <c r="AP92" i="2"/>
  <c r="AP93" i="2"/>
  <c r="AP94" i="2"/>
  <c r="AP101" i="2"/>
  <c r="AP106" i="2"/>
  <c r="AP107" i="2"/>
  <c r="AP109" i="2"/>
  <c r="AP110" i="2"/>
  <c r="AP111" i="2"/>
  <c r="AP127" i="2"/>
  <c r="AP132" i="2"/>
  <c r="AP142" i="2"/>
  <c r="AP157" i="2"/>
  <c r="AP163" i="2"/>
  <c r="AP175" i="2"/>
  <c r="AP188" i="2"/>
  <c r="AP190" i="2"/>
  <c r="AP192" i="2"/>
  <c r="AP202" i="2"/>
  <c r="AP205" i="2"/>
  <c r="AP208" i="2"/>
  <c r="AP209" i="2"/>
  <c r="AP212" i="2"/>
  <c r="AP214" i="2"/>
  <c r="AP221" i="2"/>
  <c r="AP222" i="2"/>
  <c r="AP8" i="2"/>
  <c r="AP18" i="2"/>
  <c r="AP22" i="2"/>
  <c r="AP28" i="2"/>
  <c r="AP38" i="2"/>
  <c r="AP46" i="2"/>
  <c r="AP54" i="2"/>
  <c r="AP60" i="2"/>
  <c r="AP149" i="2"/>
  <c r="AP89" i="2"/>
  <c r="AP105" i="2"/>
  <c r="AP112" i="2"/>
  <c r="AP125" i="2"/>
  <c r="AP134" i="2"/>
  <c r="AP135" i="2"/>
  <c r="AP141" i="2"/>
  <c r="AP161" i="2"/>
  <c r="AP164" i="2"/>
  <c r="AP171" i="2"/>
  <c r="AP172" i="2"/>
  <c r="AP174" i="2"/>
  <c r="AP176" i="2"/>
  <c r="AP189" i="2"/>
  <c r="AP219" i="2"/>
  <c r="AV16" i="2"/>
  <c r="AV48" i="2"/>
  <c r="AV55" i="2"/>
  <c r="AV56" i="2"/>
  <c r="AV65" i="2"/>
  <c r="AV71" i="2"/>
  <c r="AV77" i="2"/>
  <c r="AV79" i="2"/>
  <c r="AV81" i="2"/>
  <c r="AV83" i="2"/>
  <c r="AV85" i="2"/>
  <c r="AV95" i="2"/>
  <c r="AV98" i="2"/>
  <c r="AV102" i="2"/>
  <c r="AV118" i="2"/>
  <c r="AV121" i="2"/>
  <c r="AV122" i="2"/>
  <c r="AV126" i="2"/>
  <c r="AV131" i="2"/>
  <c r="AV136" i="2"/>
  <c r="AV143" i="2"/>
  <c r="AV148" i="2"/>
  <c r="AV150" i="2"/>
  <c r="AV155" i="2"/>
  <c r="AV158" i="2"/>
  <c r="AV160" i="2"/>
  <c r="AV144" i="2"/>
  <c r="AV166" i="2"/>
  <c r="AV169" i="2"/>
  <c r="AV170" i="2"/>
  <c r="AV191" i="2"/>
  <c r="AV193" i="2"/>
  <c r="AV194" i="2"/>
  <c r="AV195" i="2"/>
  <c r="AV196" i="2"/>
  <c r="AV217" i="2"/>
  <c r="AV220" i="2"/>
  <c r="AV12" i="2"/>
  <c r="AV14" i="2"/>
  <c r="AV17" i="2"/>
  <c r="AV23" i="2"/>
  <c r="AV25" i="2"/>
  <c r="AV33" i="2"/>
  <c r="AV34" i="2"/>
  <c r="AV45" i="2"/>
  <c r="AV47" i="2"/>
  <c r="AV70" i="2"/>
  <c r="AV75" i="2"/>
  <c r="AV215" i="2"/>
  <c r="AV92" i="2"/>
  <c r="AV93" i="2"/>
  <c r="AV94" i="2"/>
  <c r="AV101" i="2"/>
  <c r="AV106" i="2"/>
  <c r="AV107" i="2"/>
  <c r="AV109" i="2"/>
  <c r="AV110" i="2"/>
  <c r="AV111" i="2"/>
  <c r="AV127" i="2"/>
  <c r="AV132" i="2"/>
  <c r="AV142" i="2"/>
  <c r="AV157" i="2"/>
  <c r="AV163" i="2"/>
  <c r="AV175" i="2"/>
  <c r="AV188" i="2"/>
  <c r="AV190" i="2"/>
  <c r="AV192" i="2"/>
  <c r="AV202" i="2"/>
  <c r="AV205" i="2"/>
  <c r="AV208" i="2"/>
  <c r="AV209" i="2"/>
  <c r="AV212" i="2"/>
  <c r="AV214" i="2"/>
  <c r="AV221" i="2"/>
  <c r="AV222" i="2"/>
  <c r="AV8" i="2"/>
  <c r="AV18" i="2"/>
  <c r="AV22" i="2"/>
  <c r="AV28" i="2"/>
  <c r="AV38" i="2"/>
  <c r="AV46" i="2"/>
  <c r="AV54" i="2"/>
  <c r="AV60" i="2"/>
  <c r="AV149" i="2"/>
  <c r="AV89" i="2"/>
  <c r="AV105" i="2"/>
  <c r="AV112" i="2"/>
  <c r="AV125" i="2"/>
  <c r="AV134" i="2"/>
  <c r="AV135" i="2"/>
  <c r="AV141" i="2"/>
  <c r="AV161" i="2"/>
  <c r="AV164" i="2"/>
  <c r="AV171" i="2"/>
  <c r="AV172" i="2"/>
  <c r="AV174" i="2"/>
  <c r="AV176" i="2"/>
  <c r="AV189" i="2"/>
  <c r="AV219" i="2"/>
  <c r="BB16" i="2"/>
  <c r="BB48" i="2"/>
  <c r="BB55" i="2"/>
  <c r="BB56" i="2"/>
  <c r="BB65" i="2"/>
  <c r="BB71" i="2"/>
  <c r="BB77" i="2"/>
  <c r="BB79" i="2"/>
  <c r="BB81" i="2"/>
  <c r="BB83" i="2"/>
  <c r="BB85" i="2"/>
  <c r="BB95" i="2"/>
  <c r="BB98" i="2"/>
  <c r="BB102" i="2"/>
  <c r="BB118" i="2"/>
  <c r="BB121" i="2"/>
  <c r="BB122" i="2"/>
  <c r="BB126" i="2"/>
  <c r="BB131" i="2"/>
  <c r="BB136" i="2"/>
  <c r="BB143" i="2"/>
  <c r="BB148" i="2"/>
  <c r="BB150" i="2"/>
  <c r="BB155" i="2"/>
  <c r="BB158" i="2"/>
  <c r="BB160" i="2"/>
  <c r="BB144" i="2"/>
  <c r="BB166" i="2"/>
  <c r="BB169" i="2"/>
  <c r="BB170" i="2"/>
  <c r="BB191" i="2"/>
  <c r="BB193" i="2"/>
  <c r="BB194" i="2"/>
  <c r="BB195" i="2"/>
  <c r="BB196" i="2"/>
  <c r="BB217" i="2"/>
  <c r="BB220" i="2"/>
  <c r="BB12" i="2"/>
  <c r="BB14" i="2"/>
  <c r="BB17" i="2"/>
  <c r="BB23" i="2"/>
  <c r="BB25" i="2"/>
  <c r="BB33" i="2"/>
  <c r="BB34" i="2"/>
  <c r="BB45" i="2"/>
  <c r="BB47" i="2"/>
  <c r="BB70" i="2"/>
  <c r="BB75" i="2"/>
  <c r="BB215" i="2"/>
  <c r="BB92" i="2"/>
  <c r="BB93" i="2"/>
  <c r="BB94" i="2"/>
  <c r="BB101" i="2"/>
  <c r="BB106" i="2"/>
  <c r="BB107" i="2"/>
  <c r="BB109" i="2"/>
  <c r="BB110" i="2"/>
  <c r="BB111" i="2"/>
  <c r="BB127" i="2"/>
  <c r="BB132" i="2"/>
  <c r="BB142" i="2"/>
  <c r="BB157" i="2"/>
  <c r="BB163" i="2"/>
  <c r="BB175" i="2"/>
  <c r="BB188" i="2"/>
  <c r="BB190" i="2"/>
  <c r="BB192" i="2"/>
  <c r="BB202" i="2"/>
  <c r="BB205" i="2"/>
  <c r="BB208" i="2"/>
  <c r="BB209" i="2"/>
  <c r="BB212" i="2"/>
  <c r="BB214" i="2"/>
  <c r="BB221" i="2"/>
  <c r="BB222" i="2"/>
  <c r="BB8" i="2"/>
  <c r="BB18" i="2"/>
  <c r="BB22" i="2"/>
  <c r="BB28" i="2"/>
  <c r="BB38" i="2"/>
  <c r="BB46" i="2"/>
  <c r="BB54" i="2"/>
  <c r="BB60" i="2"/>
  <c r="BB149" i="2"/>
  <c r="BB89" i="2"/>
  <c r="BB105" i="2"/>
  <c r="BB112" i="2"/>
  <c r="BB125" i="2"/>
  <c r="BB134" i="2"/>
  <c r="BB135" i="2"/>
  <c r="BB141" i="2"/>
  <c r="BB161" i="2"/>
  <c r="BB164" i="2"/>
  <c r="BB171" i="2"/>
  <c r="BB172" i="2"/>
  <c r="BB174" i="2"/>
  <c r="BB176" i="2"/>
  <c r="BB189" i="2"/>
  <c r="BB219" i="2"/>
  <c r="BH16" i="2"/>
  <c r="BH48" i="2"/>
  <c r="BH55" i="2"/>
  <c r="BH56" i="2"/>
  <c r="BH65" i="2"/>
  <c r="BH71" i="2"/>
  <c r="BH77" i="2"/>
  <c r="BH79" i="2"/>
  <c r="BH81" i="2"/>
  <c r="BH83" i="2"/>
  <c r="BH85" i="2"/>
  <c r="BH95" i="2"/>
  <c r="BH98" i="2"/>
  <c r="BH102" i="2"/>
  <c r="BH118" i="2"/>
  <c r="BH121" i="2"/>
  <c r="BH122" i="2"/>
  <c r="BH126" i="2"/>
  <c r="BH131" i="2"/>
  <c r="BH136" i="2"/>
  <c r="BH143" i="2"/>
  <c r="BH148" i="2"/>
  <c r="BH150" i="2"/>
  <c r="BH155" i="2"/>
  <c r="BH158" i="2"/>
  <c r="BH160" i="2"/>
  <c r="BH144" i="2"/>
  <c r="BH166" i="2"/>
  <c r="BH169" i="2"/>
  <c r="BH170" i="2"/>
  <c r="BH191" i="2"/>
  <c r="BH193" i="2"/>
  <c r="BH194" i="2"/>
  <c r="BH195" i="2"/>
  <c r="BH196" i="2"/>
  <c r="BH217" i="2"/>
  <c r="BH220" i="2"/>
  <c r="BH12" i="2"/>
  <c r="BH14" i="2"/>
  <c r="BH17" i="2"/>
  <c r="BH23" i="2"/>
  <c r="BH25" i="2"/>
  <c r="BH33" i="2"/>
  <c r="BH34" i="2"/>
  <c r="BH45" i="2"/>
  <c r="BH47" i="2"/>
  <c r="BH70" i="2"/>
  <c r="BH75" i="2"/>
  <c r="BH215" i="2"/>
  <c r="BH92" i="2"/>
  <c r="BH93" i="2"/>
  <c r="BH94" i="2"/>
  <c r="BH101" i="2"/>
  <c r="BH106" i="2"/>
  <c r="BH107" i="2"/>
  <c r="BH109" i="2"/>
  <c r="BH110" i="2"/>
  <c r="BH111" i="2"/>
  <c r="BH127" i="2"/>
  <c r="BH132" i="2"/>
  <c r="BH142" i="2"/>
  <c r="BH157" i="2"/>
  <c r="BH163" i="2"/>
  <c r="BH175" i="2"/>
  <c r="BH188" i="2"/>
  <c r="BH190" i="2"/>
  <c r="BH192" i="2"/>
  <c r="BH202" i="2"/>
  <c r="BH205" i="2"/>
  <c r="BH208" i="2"/>
  <c r="BH209" i="2"/>
  <c r="BH212" i="2"/>
  <c r="BH214" i="2"/>
  <c r="BH221" i="2"/>
  <c r="BH222" i="2"/>
  <c r="BH8" i="2"/>
  <c r="BH18" i="2"/>
  <c r="BH22" i="2"/>
  <c r="BH28" i="2"/>
  <c r="BH38" i="2"/>
  <c r="BH46" i="2"/>
  <c r="BH54" i="2"/>
  <c r="BH60" i="2"/>
  <c r="BH149" i="2"/>
  <c r="BH89" i="2"/>
  <c r="BH105" i="2"/>
  <c r="BH112" i="2"/>
  <c r="BH125" i="2"/>
  <c r="BH134" i="2"/>
  <c r="BH135" i="2"/>
  <c r="BH141" i="2"/>
  <c r="BH161" i="2"/>
  <c r="BH164" i="2"/>
  <c r="BH171" i="2"/>
  <c r="BH172" i="2"/>
  <c r="BH174" i="2"/>
  <c r="BH176" i="2"/>
  <c r="BH189" i="2"/>
  <c r="BH219" i="2"/>
  <c r="BN16" i="2"/>
  <c r="BN48" i="2"/>
  <c r="BN55" i="2"/>
  <c r="BN56" i="2"/>
  <c r="BN65" i="2"/>
  <c r="BN71" i="2"/>
  <c r="BN77" i="2"/>
  <c r="BN79" i="2"/>
  <c r="BN81" i="2"/>
  <c r="BN83" i="2"/>
  <c r="BN85" i="2"/>
  <c r="BN95" i="2"/>
  <c r="BN98" i="2"/>
  <c r="BN102" i="2"/>
  <c r="BN118" i="2"/>
  <c r="BN121" i="2"/>
  <c r="BN122" i="2"/>
  <c r="BN126" i="2"/>
  <c r="BN131" i="2"/>
  <c r="BN136" i="2"/>
  <c r="BN143" i="2"/>
  <c r="BN148" i="2"/>
  <c r="BN150" i="2"/>
  <c r="BN155" i="2"/>
  <c r="BN158" i="2"/>
  <c r="BN160" i="2"/>
  <c r="BN144" i="2"/>
  <c r="BN166" i="2"/>
  <c r="BN169" i="2"/>
  <c r="BN170" i="2"/>
  <c r="BN191" i="2"/>
  <c r="BN193" i="2"/>
  <c r="BN194" i="2"/>
  <c r="BN195" i="2"/>
  <c r="BN196" i="2"/>
  <c r="BN217" i="2"/>
  <c r="BN220" i="2"/>
  <c r="BN12" i="2"/>
  <c r="BN14" i="2"/>
  <c r="BN17" i="2"/>
  <c r="BN23" i="2"/>
  <c r="BN25" i="2"/>
  <c r="BN33" i="2"/>
  <c r="BN34" i="2"/>
  <c r="BN45" i="2"/>
  <c r="BN47" i="2"/>
  <c r="BN70" i="2"/>
  <c r="BN75" i="2"/>
  <c r="BN215" i="2"/>
  <c r="BN92" i="2"/>
  <c r="BN93" i="2"/>
  <c r="BN94" i="2"/>
  <c r="BN101" i="2"/>
  <c r="BN106" i="2"/>
  <c r="BN107" i="2"/>
  <c r="BN109" i="2"/>
  <c r="BN110" i="2"/>
  <c r="BN111" i="2"/>
  <c r="BN127" i="2"/>
  <c r="BN132" i="2"/>
  <c r="BN142" i="2"/>
  <c r="BN157" i="2"/>
  <c r="BN163" i="2"/>
  <c r="BN175" i="2"/>
  <c r="BN188" i="2"/>
  <c r="BN190" i="2"/>
  <c r="BN192" i="2"/>
  <c r="BN202" i="2"/>
  <c r="BN205" i="2"/>
  <c r="BN208" i="2"/>
  <c r="BN209" i="2"/>
  <c r="BN212" i="2"/>
  <c r="BN214" i="2"/>
  <c r="BN221" i="2"/>
  <c r="BN222" i="2"/>
  <c r="BN8" i="2"/>
  <c r="BN18" i="2"/>
  <c r="BN22" i="2"/>
  <c r="BN28" i="2"/>
  <c r="BN38" i="2"/>
  <c r="BN46" i="2"/>
  <c r="BN54" i="2"/>
  <c r="BN60" i="2"/>
  <c r="BN149" i="2"/>
  <c r="BN89" i="2"/>
  <c r="BN105" i="2"/>
  <c r="BN112" i="2"/>
  <c r="BN125" i="2"/>
  <c r="BN134" i="2"/>
  <c r="BN135" i="2"/>
  <c r="BN141" i="2"/>
  <c r="BN161" i="2"/>
  <c r="BN164" i="2"/>
  <c r="BN171" i="2"/>
  <c r="BN172" i="2"/>
  <c r="BN174" i="2"/>
  <c r="BN176" i="2"/>
  <c r="BN189" i="2"/>
  <c r="BN219" i="2"/>
  <c r="BT16" i="2"/>
  <c r="BT48" i="2"/>
  <c r="BT55" i="2"/>
  <c r="BT56" i="2"/>
  <c r="BT65" i="2"/>
  <c r="BT71" i="2"/>
  <c r="BT77" i="2"/>
  <c r="BT79" i="2"/>
  <c r="BT81" i="2"/>
  <c r="BT83" i="2"/>
  <c r="BT85" i="2"/>
  <c r="BT95" i="2"/>
  <c r="BT98" i="2"/>
  <c r="BT102" i="2"/>
  <c r="BT118" i="2"/>
  <c r="BT121" i="2"/>
  <c r="BT122" i="2"/>
  <c r="BT126" i="2"/>
  <c r="BT131" i="2"/>
  <c r="BT136" i="2"/>
  <c r="BT143" i="2"/>
  <c r="BT148" i="2"/>
  <c r="BT150" i="2"/>
  <c r="BT155" i="2"/>
  <c r="BT158" i="2"/>
  <c r="BT160" i="2"/>
  <c r="BT144" i="2"/>
  <c r="BT166" i="2"/>
  <c r="BT169" i="2"/>
  <c r="BT170" i="2"/>
  <c r="BT191" i="2"/>
  <c r="BT193" i="2"/>
  <c r="BT194" i="2"/>
  <c r="BT195" i="2"/>
  <c r="BT196" i="2"/>
  <c r="BT217" i="2"/>
  <c r="BT220" i="2"/>
  <c r="BT12" i="2"/>
  <c r="BT14" i="2"/>
  <c r="BT17" i="2"/>
  <c r="BT23" i="2"/>
  <c r="BT25" i="2"/>
  <c r="BT33" i="2"/>
  <c r="BT34" i="2"/>
  <c r="BT45" i="2"/>
  <c r="BT47" i="2"/>
  <c r="BT70" i="2"/>
  <c r="BT75" i="2"/>
  <c r="BT215" i="2"/>
  <c r="BT92" i="2"/>
  <c r="BT93" i="2"/>
  <c r="BT94" i="2"/>
  <c r="BT101" i="2"/>
  <c r="BT106" i="2"/>
  <c r="BT107" i="2"/>
  <c r="BT109" i="2"/>
  <c r="BT110" i="2"/>
  <c r="BT111" i="2"/>
  <c r="BT127" i="2"/>
  <c r="BT132" i="2"/>
  <c r="BT142" i="2"/>
  <c r="BT157" i="2"/>
  <c r="BT163" i="2"/>
  <c r="BT175" i="2"/>
  <c r="BT188" i="2"/>
  <c r="BT190" i="2"/>
  <c r="BT192" i="2"/>
  <c r="BT202" i="2"/>
  <c r="BT205" i="2"/>
  <c r="BT208" i="2"/>
  <c r="BT209" i="2"/>
  <c r="BT212" i="2"/>
  <c r="BT214" i="2"/>
  <c r="BT221" i="2"/>
  <c r="BT222" i="2"/>
  <c r="BT8" i="2"/>
  <c r="BT18" i="2"/>
  <c r="BT22" i="2"/>
  <c r="BT28" i="2"/>
  <c r="BT38" i="2"/>
  <c r="BT46" i="2"/>
  <c r="BT54" i="2"/>
  <c r="BT60" i="2"/>
  <c r="BT149" i="2"/>
  <c r="BT89" i="2"/>
  <c r="BT105" i="2"/>
  <c r="BT112" i="2"/>
  <c r="BT125" i="2"/>
  <c r="BT134" i="2"/>
  <c r="BT135" i="2"/>
  <c r="BT141" i="2"/>
  <c r="BT161" i="2"/>
  <c r="BT164" i="2"/>
  <c r="BT171" i="2"/>
  <c r="BT172" i="2"/>
  <c r="BT174" i="2"/>
  <c r="BT176" i="2"/>
  <c r="BT189" i="2"/>
  <c r="BT219" i="2"/>
  <c r="BT13" i="2"/>
  <c r="BN13" i="2"/>
  <c r="BH13" i="2"/>
  <c r="BB13" i="2"/>
  <c r="AV13" i="2"/>
  <c r="AP13" i="2"/>
  <c r="AJ13" i="2"/>
  <c r="AD13" i="2"/>
  <c r="X13" i="2"/>
  <c r="R13" i="2"/>
  <c r="J16" i="2"/>
  <c r="J48" i="2"/>
  <c r="J55" i="2"/>
  <c r="J56" i="2"/>
  <c r="J65" i="2"/>
  <c r="J71" i="2"/>
  <c r="J77" i="2"/>
  <c r="J79" i="2"/>
  <c r="J81" i="2"/>
  <c r="J83" i="2"/>
  <c r="J85" i="2"/>
  <c r="J95" i="2"/>
  <c r="J98" i="2"/>
  <c r="J102" i="2"/>
  <c r="J118" i="2"/>
  <c r="J121" i="2"/>
  <c r="J122" i="2"/>
  <c r="J126" i="2"/>
  <c r="J131" i="2"/>
  <c r="J136" i="2"/>
  <c r="J143" i="2"/>
  <c r="J148" i="2"/>
  <c r="J150" i="2"/>
  <c r="J155" i="2"/>
  <c r="J158" i="2"/>
  <c r="J160" i="2"/>
  <c r="J144" i="2"/>
  <c r="J166" i="2"/>
  <c r="J169" i="2"/>
  <c r="J170" i="2"/>
  <c r="J191" i="2"/>
  <c r="J193" i="2"/>
  <c r="J194" i="2"/>
  <c r="J195" i="2"/>
  <c r="J196" i="2"/>
  <c r="J217" i="2"/>
  <c r="J220" i="2"/>
  <c r="J12" i="2"/>
  <c r="J14" i="2"/>
  <c r="J17" i="2"/>
  <c r="J23" i="2"/>
  <c r="J25" i="2"/>
  <c r="J33" i="2"/>
  <c r="J34" i="2"/>
  <c r="J45" i="2"/>
  <c r="J47" i="2"/>
  <c r="J70" i="2"/>
  <c r="J75" i="2"/>
  <c r="J215" i="2"/>
  <c r="J92" i="2"/>
  <c r="J93" i="2"/>
  <c r="J94" i="2"/>
  <c r="J101" i="2"/>
  <c r="J106" i="2"/>
  <c r="J107" i="2"/>
  <c r="J109" i="2"/>
  <c r="J110" i="2"/>
  <c r="J111" i="2"/>
  <c r="J127" i="2"/>
  <c r="J132" i="2"/>
  <c r="J142" i="2"/>
  <c r="J157" i="2"/>
  <c r="J163" i="2"/>
  <c r="J175" i="2"/>
  <c r="J188" i="2"/>
  <c r="J190" i="2"/>
  <c r="J192" i="2"/>
  <c r="J202" i="2"/>
  <c r="J205" i="2"/>
  <c r="J208" i="2"/>
  <c r="J209" i="2"/>
  <c r="J212" i="2"/>
  <c r="J214" i="2"/>
  <c r="J221" i="2"/>
  <c r="J222" i="2"/>
  <c r="J8" i="2"/>
  <c r="J18" i="2"/>
  <c r="J22" i="2"/>
  <c r="J28" i="2"/>
  <c r="J38" i="2"/>
  <c r="J46" i="2"/>
  <c r="J54" i="2"/>
  <c r="J60" i="2"/>
  <c r="J149" i="2"/>
  <c r="J89" i="2"/>
  <c r="J105" i="2"/>
  <c r="J112" i="2"/>
  <c r="J125" i="2"/>
  <c r="J134" i="2"/>
  <c r="J135" i="2"/>
  <c r="J141" i="2"/>
  <c r="J161" i="2"/>
  <c r="J164" i="2"/>
  <c r="J171" i="2"/>
  <c r="J172" i="2"/>
  <c r="J174" i="2"/>
  <c r="J176" i="2"/>
  <c r="J189" i="2"/>
  <c r="J219" i="2"/>
  <c r="J13" i="2"/>
  <c r="A22" i="5" l="1"/>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K96" i="2"/>
  <c r="K182" i="2"/>
  <c r="K139" i="2"/>
  <c r="K7" i="2"/>
  <c r="K64" i="2"/>
  <c r="K216" i="2"/>
  <c r="K53" i="2"/>
  <c r="K167" i="2"/>
  <c r="K133" i="2"/>
  <c r="K90" i="2"/>
  <c r="K138" i="2"/>
  <c r="K178" i="2"/>
  <c r="K198" i="2"/>
  <c r="K162" i="2"/>
  <c r="K24" i="2"/>
  <c r="K6" i="2"/>
  <c r="K218" i="2"/>
  <c r="CA218" i="2" s="1"/>
  <c r="CB218" i="2" s="1"/>
  <c r="K211" i="2"/>
  <c r="K200" i="2"/>
  <c r="K165" i="2"/>
  <c r="K137" i="2"/>
  <c r="K123" i="2"/>
  <c r="K121" i="2"/>
  <c r="K84" i="2"/>
  <c r="K61" i="2"/>
  <c r="K52" i="2"/>
  <c r="K51" i="2"/>
  <c r="K32" i="2"/>
  <c r="K15" i="2"/>
  <c r="K213" i="2"/>
  <c r="K210" i="2"/>
  <c r="K206" i="2"/>
  <c r="K179" i="2"/>
  <c r="K154" i="2"/>
  <c r="K145" i="2"/>
  <c r="K130" i="2"/>
  <c r="K124" i="2"/>
  <c r="K108" i="2"/>
  <c r="K184" i="2"/>
  <c r="K97" i="2"/>
  <c r="K86" i="2"/>
  <c r="K80" i="2"/>
  <c r="K78" i="2"/>
  <c r="K58" i="2"/>
  <c r="K29" i="2"/>
  <c r="K26" i="2"/>
  <c r="K21" i="2"/>
  <c r="K20" i="2"/>
  <c r="K19" i="2"/>
  <c r="K11" i="2"/>
  <c r="K5" i="2"/>
  <c r="G223" i="2"/>
  <c r="BU223" i="2" s="1"/>
  <c r="BW223" i="2" s="1"/>
  <c r="BX223" i="2" s="1"/>
  <c r="K199" i="2"/>
  <c r="K173" i="2"/>
  <c r="K146" i="2"/>
  <c r="K104" i="2"/>
  <c r="K99" i="2"/>
  <c r="K91" i="2"/>
  <c r="K88" i="2"/>
  <c r="K74" i="2"/>
  <c r="K66" i="2"/>
  <c r="K63" i="2"/>
  <c r="K62" i="2"/>
  <c r="K129" i="2"/>
  <c r="K76" i="2"/>
  <c r="K82" i="2"/>
  <c r="K48" i="2"/>
  <c r="K176" i="2"/>
  <c r="K164" i="2"/>
  <c r="K134" i="2"/>
  <c r="K89" i="2"/>
  <c r="K46" i="2"/>
  <c r="K18" i="2"/>
  <c r="K214" i="2"/>
  <c r="K205" i="2"/>
  <c r="K188" i="2"/>
  <c r="K142" i="2"/>
  <c r="K110" i="2"/>
  <c r="K101" i="2"/>
  <c r="K215" i="2"/>
  <c r="K45" i="2"/>
  <c r="K23" i="2"/>
  <c r="K217" i="2"/>
  <c r="K189" i="2"/>
  <c r="K171" i="2"/>
  <c r="K135" i="2"/>
  <c r="K105" i="2"/>
  <c r="K54" i="2"/>
  <c r="K22" i="2"/>
  <c r="K221" i="2"/>
  <c r="K208" i="2"/>
  <c r="K190" i="2"/>
  <c r="K157" i="2"/>
  <c r="K111" i="2"/>
  <c r="K106" i="2"/>
  <c r="K92" i="2"/>
  <c r="K47" i="2"/>
  <c r="K25" i="2"/>
  <c r="K83" i="2"/>
  <c r="K220" i="2"/>
  <c r="K143" i="2"/>
  <c r="K174" i="2"/>
  <c r="K161" i="2"/>
  <c r="K125" i="2"/>
  <c r="K149" i="2"/>
  <c r="K38" i="2"/>
  <c r="K8" i="2"/>
  <c r="K212" i="2"/>
  <c r="K202" i="2"/>
  <c r="K175" i="2"/>
  <c r="K132" i="2"/>
  <c r="K109" i="2"/>
  <c r="K94" i="2"/>
  <c r="K75" i="2"/>
  <c r="K34" i="2"/>
  <c r="K17" i="2"/>
  <c r="K193" i="2"/>
  <c r="K155" i="2"/>
  <c r="K95" i="2"/>
  <c r="K56" i="2"/>
  <c r="K219" i="2"/>
  <c r="CA219" i="2" s="1"/>
  <c r="CB219" i="2" s="1"/>
  <c r="K172" i="2"/>
  <c r="K141" i="2"/>
  <c r="K112" i="2"/>
  <c r="K60" i="2"/>
  <c r="K28" i="2"/>
  <c r="K222" i="2"/>
  <c r="K209" i="2"/>
  <c r="K192" i="2"/>
  <c r="K163" i="2"/>
  <c r="K127" i="2"/>
  <c r="K107" i="2"/>
  <c r="K93" i="2"/>
  <c r="K70" i="2"/>
  <c r="K33" i="2"/>
  <c r="K14" i="2"/>
  <c r="K196" i="2"/>
  <c r="K191" i="2"/>
  <c r="K144" i="2"/>
  <c r="K150" i="2"/>
  <c r="K131" i="2"/>
  <c r="K118" i="2"/>
  <c r="K85" i="2"/>
  <c r="K77" i="2"/>
  <c r="K194" i="2"/>
  <c r="K169" i="2"/>
  <c r="K158" i="2"/>
  <c r="K122" i="2"/>
  <c r="K166" i="2"/>
  <c r="K136" i="2"/>
  <c r="K79" i="2"/>
  <c r="K55" i="2"/>
  <c r="K44" i="2"/>
  <c r="K102" i="2"/>
  <c r="K71" i="2"/>
  <c r="K12" i="2"/>
  <c r="K195" i="2"/>
  <c r="K170" i="2"/>
  <c r="K160" i="2"/>
  <c r="K148" i="2"/>
  <c r="K126" i="2"/>
  <c r="K98" i="2"/>
  <c r="K81" i="2"/>
  <c r="K65" i="2"/>
  <c r="K16" i="2"/>
  <c r="K13" i="2"/>
  <c r="CA110" i="2" l="1"/>
  <c r="CB110" i="2" s="1"/>
  <c r="CA174" i="2"/>
  <c r="CB174" i="2" s="1"/>
  <c r="CA109" i="2"/>
  <c r="CB109" i="2" s="1"/>
  <c r="CA180" i="2"/>
  <c r="CB180" i="2" s="1"/>
  <c r="CA216" i="2"/>
  <c r="CB216" i="2" s="1"/>
  <c r="CA217" i="2"/>
  <c r="CB217" i="2" s="1"/>
  <c r="CA193" i="2"/>
  <c r="CB193" i="2" s="1"/>
  <c r="CA108" i="2"/>
  <c r="CB108" i="2" s="1"/>
  <c r="CA170" i="2"/>
  <c r="CB170" i="2" s="1"/>
  <c r="CA199" i="2"/>
  <c r="CB199" i="2" s="1"/>
  <c r="CA176" i="2"/>
  <c r="CB176" i="2" s="1"/>
  <c r="CA185" i="2"/>
  <c r="CB185" i="2" s="1"/>
  <c r="CA190" i="2"/>
  <c r="CB190" i="2" s="1"/>
  <c r="CA215" i="2"/>
  <c r="CB215" i="2" s="1"/>
  <c r="CA178" i="2"/>
  <c r="CB178" i="2" s="1"/>
  <c r="CA205" i="2"/>
  <c r="CB205" i="2" s="1"/>
  <c r="CA183" i="2"/>
  <c r="CB183" i="2" s="1"/>
  <c r="CA207" i="2"/>
  <c r="CB207" i="2" s="1"/>
  <c r="CA181" i="2"/>
  <c r="CB181" i="2" s="1"/>
  <c r="CA172" i="2"/>
  <c r="CB172" i="2" s="1"/>
  <c r="CA202" i="2"/>
  <c r="CB202" i="2" s="1"/>
  <c r="CA184" i="2"/>
  <c r="CB184" i="2" s="1"/>
  <c r="CA60" i="2"/>
  <c r="CB60" i="2" s="1"/>
  <c r="CA197" i="2"/>
  <c r="CB197" i="2" s="1"/>
  <c r="CA200" i="2"/>
  <c r="CB200" i="2" s="1"/>
  <c r="CA203" i="2"/>
  <c r="CB203" i="2" s="1"/>
  <c r="CA177" i="2"/>
  <c r="CB177" i="2" s="1"/>
  <c r="CA210" i="2"/>
  <c r="CB210" i="2" s="1"/>
  <c r="CA214" i="2"/>
  <c r="CB214" i="2" s="1"/>
  <c r="CA157" i="2"/>
  <c r="CB157" i="2" s="1"/>
  <c r="CA189" i="2"/>
  <c r="CB189" i="2" s="1"/>
  <c r="CA209" i="2"/>
  <c r="CB209" i="2" s="1"/>
  <c r="CA213" i="2"/>
  <c r="CB213" i="2" s="1"/>
  <c r="CA201" i="2"/>
  <c r="CB201" i="2" s="1"/>
  <c r="CA171" i="2"/>
  <c r="CB171" i="2" s="1"/>
  <c r="CA175" i="2"/>
  <c r="CB175" i="2" s="1"/>
  <c r="CA182" i="2"/>
  <c r="CB182" i="2" s="1"/>
  <c r="CA186" i="2"/>
  <c r="CB186" i="2" s="1"/>
  <c r="CA191" i="2"/>
  <c r="CB191" i="2" s="1"/>
  <c r="CA195" i="2"/>
  <c r="CB195" i="2" s="1"/>
  <c r="CA188" i="2"/>
  <c r="CB188" i="2" s="1"/>
  <c r="CA143" i="2"/>
  <c r="CB143" i="2" s="1"/>
  <c r="CA167" i="2"/>
  <c r="CB167" i="2" s="1"/>
  <c r="CA206" i="2"/>
  <c r="CB206" i="2" s="1"/>
  <c r="CA187" i="2"/>
  <c r="CB187" i="2" s="1"/>
  <c r="CA208" i="2"/>
  <c r="CB208" i="2" s="1"/>
  <c r="CA212" i="2"/>
  <c r="CB212" i="2" s="1"/>
  <c r="CA138" i="2"/>
  <c r="CB138" i="2" s="1"/>
  <c r="CA168" i="2"/>
  <c r="CB168" i="2" s="1"/>
  <c r="CA135" i="2"/>
  <c r="CB135" i="2" s="1"/>
  <c r="CA161" i="2"/>
  <c r="CB161" i="2" s="1"/>
  <c r="CA136" i="2"/>
  <c r="CB136" i="2" s="1"/>
  <c r="CA61" i="2"/>
  <c r="CB61" i="2" s="1"/>
  <c r="CA10" i="2"/>
  <c r="CB10" i="2" s="1"/>
  <c r="CA141" i="2"/>
  <c r="CB141" i="2" s="1"/>
  <c r="CA75" i="2"/>
  <c r="CB75" i="2" s="1"/>
  <c r="CA144" i="2"/>
  <c r="CB144" i="2" s="1"/>
  <c r="CA169" i="2"/>
  <c r="CB169" i="2" s="1"/>
  <c r="CA64" i="2"/>
  <c r="CB64" i="2" s="1"/>
  <c r="CA99" i="2"/>
  <c r="CB99" i="2" s="1"/>
  <c r="CA49" i="2"/>
  <c r="CB49" i="2" s="1"/>
  <c r="CA123" i="2"/>
  <c r="CB123" i="2" s="1"/>
  <c r="CA113" i="2"/>
  <c r="CB113" i="2" s="1"/>
  <c r="CA76" i="2"/>
  <c r="CB76" i="2" s="1"/>
  <c r="CA204" i="2"/>
  <c r="CB204" i="2" s="1"/>
  <c r="CA173" i="2"/>
  <c r="CB173" i="2" s="1"/>
  <c r="CA50" i="2"/>
  <c r="CB50" i="2" s="1"/>
  <c r="CA163" i="2"/>
  <c r="CB163" i="2" s="1"/>
  <c r="CA198" i="2"/>
  <c r="CB198" i="2" s="1"/>
  <c r="G81" i="2"/>
  <c r="BU81" i="2" s="1"/>
  <c r="BW81" i="2" s="1"/>
  <c r="BX81" i="2" s="1"/>
  <c r="CA77" i="2"/>
  <c r="CB77" i="2" s="1"/>
  <c r="G71" i="2"/>
  <c r="BU71" i="2" s="1"/>
  <c r="BW71" i="2" s="1"/>
  <c r="BX71" i="2" s="1"/>
  <c r="CA165" i="2"/>
  <c r="CB165" i="2" s="1"/>
  <c r="G158" i="2"/>
  <c r="BU158" i="2" s="1"/>
  <c r="BW158" i="2" s="1"/>
  <c r="BX158" i="2" s="1"/>
  <c r="CA107" i="2"/>
  <c r="CB107" i="2" s="1"/>
  <c r="G144" i="2"/>
  <c r="BU144" i="2" s="1"/>
  <c r="BW144" i="2" s="1"/>
  <c r="BX144" i="2" s="1"/>
  <c r="CA194" i="2"/>
  <c r="CB194" i="2" s="1"/>
  <c r="G127" i="2"/>
  <c r="BU127" i="2" s="1"/>
  <c r="BW127" i="2" s="1"/>
  <c r="BX127" i="2" s="1"/>
  <c r="CA26" i="2"/>
  <c r="CB26" i="2" s="1"/>
  <c r="G141" i="2"/>
  <c r="BU141" i="2" s="1"/>
  <c r="BW141" i="2" s="1"/>
  <c r="BX141" i="2" s="1"/>
  <c r="CA39" i="2"/>
  <c r="CB39" i="2" s="1"/>
  <c r="G132" i="2"/>
  <c r="BU132" i="2" s="1"/>
  <c r="BW132" i="2" s="1"/>
  <c r="BX132" i="2" s="1"/>
  <c r="CA147" i="2"/>
  <c r="CB147" i="2" s="1"/>
  <c r="G161" i="2"/>
  <c r="BU161" i="2" s="1"/>
  <c r="BW161" i="2" s="1"/>
  <c r="BX161" i="2" s="1"/>
  <c r="CA154" i="2"/>
  <c r="CB154" i="2" s="1"/>
  <c r="G106" i="2"/>
  <c r="BU106" i="2" s="1"/>
  <c r="BW106" i="2" s="1"/>
  <c r="BX106" i="2" s="1"/>
  <c r="CA148" i="2"/>
  <c r="CB148" i="2" s="1"/>
  <c r="G105" i="2"/>
  <c r="BU105" i="2" s="1"/>
  <c r="BW105" i="2" s="1"/>
  <c r="BX105" i="2" s="1"/>
  <c r="CA114" i="2"/>
  <c r="CB114" i="2" s="1"/>
  <c r="G205" i="2"/>
  <c r="BU205" i="2" s="1"/>
  <c r="BW205" i="2" s="1"/>
  <c r="BX205" i="2" s="1"/>
  <c r="CA67" i="2"/>
  <c r="CB67" i="2" s="1"/>
  <c r="G48" i="2"/>
  <c r="BU48" i="2" s="1"/>
  <c r="BW48" i="2" s="1"/>
  <c r="BX48" i="2" s="1"/>
  <c r="CA45" i="2"/>
  <c r="CB45" i="2" s="1"/>
  <c r="G88" i="2"/>
  <c r="BU88" i="2" s="1"/>
  <c r="BW88" i="2" s="1"/>
  <c r="BX88" i="2" s="1"/>
  <c r="CA40" i="2"/>
  <c r="CB40" i="2" s="1"/>
  <c r="G121" i="2"/>
  <c r="BU121" i="2" s="1"/>
  <c r="BW121" i="2" s="1"/>
  <c r="BX121" i="2" s="1"/>
  <c r="CA53" i="2"/>
  <c r="CB53" i="2" s="1"/>
  <c r="G24" i="2"/>
  <c r="BU24" i="2" s="1"/>
  <c r="BW24" i="2" s="1"/>
  <c r="BX24" i="2" s="1"/>
  <c r="CA7" i="2"/>
  <c r="CB7" i="2" s="1"/>
  <c r="G53" i="2"/>
  <c r="BU53" i="2" s="1"/>
  <c r="BW53" i="2" s="1"/>
  <c r="BX53" i="2" s="1"/>
  <c r="CA8" i="2"/>
  <c r="CB8" i="2" s="1"/>
  <c r="G98" i="2"/>
  <c r="BU98" i="2" s="1"/>
  <c r="BW98" i="2" s="1"/>
  <c r="BX98" i="2" s="1"/>
  <c r="CA87" i="2"/>
  <c r="CB87" i="2" s="1"/>
  <c r="G102" i="2"/>
  <c r="BU102" i="2" s="1"/>
  <c r="BW102" i="2" s="1"/>
  <c r="BX102" i="2" s="1"/>
  <c r="CA122" i="2"/>
  <c r="CB122" i="2" s="1"/>
  <c r="G169" i="2"/>
  <c r="BU169" i="2" s="1"/>
  <c r="BW169" i="2" s="1"/>
  <c r="BX169" i="2" s="1"/>
  <c r="CA58" i="2"/>
  <c r="CB58" i="2" s="1"/>
  <c r="G191" i="2"/>
  <c r="BU191" i="2" s="1"/>
  <c r="BW191" i="2" s="1"/>
  <c r="BX191" i="2" s="1"/>
  <c r="CA30" i="2"/>
  <c r="CB30" i="2" s="1"/>
  <c r="G163" i="2"/>
  <c r="BU163" i="2" s="1"/>
  <c r="BW163" i="2" s="1"/>
  <c r="BX163" i="2" s="1"/>
  <c r="CA43" i="2"/>
  <c r="CB43" i="2" s="1"/>
  <c r="G155" i="2"/>
  <c r="BU155" i="2" s="1"/>
  <c r="BW155" i="2" s="1"/>
  <c r="BX155" i="2" s="1"/>
  <c r="CA22" i="2"/>
  <c r="CB22" i="2" s="1"/>
  <c r="G175" i="2"/>
  <c r="BU175" i="2" s="1"/>
  <c r="BW175" i="2" s="1"/>
  <c r="BX175" i="2" s="1"/>
  <c r="CA95" i="2"/>
  <c r="CB95" i="2" s="1"/>
  <c r="G174" i="2"/>
  <c r="BU174" i="2" s="1"/>
  <c r="BW174" i="2" s="1"/>
  <c r="BX174" i="2" s="1"/>
  <c r="CA96" i="2"/>
  <c r="CB96" i="2" s="1"/>
  <c r="G111" i="2"/>
  <c r="BU111" i="2" s="1"/>
  <c r="BW111" i="2" s="1"/>
  <c r="BX111" i="2" s="1"/>
  <c r="CA73" i="2"/>
  <c r="CB73" i="2" s="1"/>
  <c r="G135" i="2"/>
  <c r="BU135" i="2" s="1"/>
  <c r="BW135" i="2" s="1"/>
  <c r="BX135" i="2" s="1"/>
  <c r="CA98" i="2"/>
  <c r="CB98" i="2" s="1"/>
  <c r="G110" i="2"/>
  <c r="BU110" i="2" s="1"/>
  <c r="BW110" i="2" s="1"/>
  <c r="BX110" i="2" s="1"/>
  <c r="CA38" i="2"/>
  <c r="CB38" i="2" s="1"/>
  <c r="G134" i="2"/>
  <c r="BU134" i="2" s="1"/>
  <c r="BW134" i="2" s="1"/>
  <c r="BX134" i="2" s="1"/>
  <c r="CA28" i="2"/>
  <c r="CB28" i="2" s="1"/>
  <c r="G63" i="2"/>
  <c r="BU63" i="2" s="1"/>
  <c r="BW63" i="2" s="1"/>
  <c r="BX63" i="2" s="1"/>
  <c r="CA18" i="2"/>
  <c r="CB18" i="2" s="1"/>
  <c r="G173" i="2"/>
  <c r="BU173" i="2" s="1"/>
  <c r="BW173" i="2" s="1"/>
  <c r="BX173" i="2" s="1"/>
  <c r="CA19" i="2"/>
  <c r="CB19" i="2" s="1"/>
  <c r="G52" i="2"/>
  <c r="BU52" i="2" s="1"/>
  <c r="BW52" i="2" s="1"/>
  <c r="BX52" i="2" s="1"/>
  <c r="CA90" i="2"/>
  <c r="CB90" i="2" s="1"/>
  <c r="G211" i="2"/>
  <c r="BU211" i="2" s="1"/>
  <c r="BW211" i="2" s="1"/>
  <c r="BX211" i="2" s="1"/>
  <c r="CA102" i="2"/>
  <c r="CB102" i="2" s="1"/>
  <c r="G90" i="2"/>
  <c r="BU90" i="2" s="1"/>
  <c r="BW90" i="2" s="1"/>
  <c r="BX90" i="2" s="1"/>
  <c r="CA115" i="2"/>
  <c r="CB115" i="2" s="1"/>
  <c r="G182" i="2"/>
  <c r="BU182" i="2" s="1"/>
  <c r="BW182" i="2" s="1"/>
  <c r="BX182" i="2" s="1"/>
  <c r="CA14" i="2"/>
  <c r="CB14" i="2" s="1"/>
  <c r="G126" i="2"/>
  <c r="BU126" i="2" s="1"/>
  <c r="BW126" i="2" s="1"/>
  <c r="BX126" i="2" s="1"/>
  <c r="CA153" i="2"/>
  <c r="CB153" i="2" s="1"/>
  <c r="G44" i="2"/>
  <c r="BU44" i="2" s="1"/>
  <c r="BW44" i="2" s="1"/>
  <c r="BX44" i="2" s="1"/>
  <c r="CA78" i="2"/>
  <c r="CB78" i="2" s="1"/>
  <c r="G166" i="2"/>
  <c r="BU166" i="2" s="1"/>
  <c r="BW166" i="2" s="1"/>
  <c r="BX166" i="2" s="1"/>
  <c r="CA128" i="2"/>
  <c r="CB128" i="2" s="1"/>
  <c r="G194" i="2"/>
  <c r="BU194" i="2" s="1"/>
  <c r="BW194" i="2" s="1"/>
  <c r="BX194" i="2" s="1"/>
  <c r="CA159" i="2"/>
  <c r="CB159" i="2" s="1"/>
  <c r="G131" i="2"/>
  <c r="BU131" i="2" s="1"/>
  <c r="BW131" i="2" s="1"/>
  <c r="BX131" i="2" s="1"/>
  <c r="CA152" i="2"/>
  <c r="CB152" i="2" s="1"/>
  <c r="G196" i="2"/>
  <c r="BU196" i="2" s="1"/>
  <c r="BW196" i="2" s="1"/>
  <c r="BX196" i="2" s="1"/>
  <c r="CA37" i="2"/>
  <c r="CB37" i="2" s="1"/>
  <c r="G93" i="2"/>
  <c r="BU93" i="2" s="1"/>
  <c r="BW93" i="2" s="1"/>
  <c r="BX93" i="2" s="1"/>
  <c r="CA72" i="2"/>
  <c r="CB72" i="2" s="1"/>
  <c r="G192" i="2"/>
  <c r="BU192" i="2" s="1"/>
  <c r="BW192" i="2" s="1"/>
  <c r="BX192" i="2" s="1"/>
  <c r="CA47" i="2"/>
  <c r="CB47" i="2" s="1"/>
  <c r="G60" i="2"/>
  <c r="BU60" i="2" s="1"/>
  <c r="BW60" i="2" s="1"/>
  <c r="BX60" i="2" s="1"/>
  <c r="CA116" i="2"/>
  <c r="CB116" i="2" s="1"/>
  <c r="G219" i="2"/>
  <c r="BU219" i="2" s="1"/>
  <c r="BW219" i="2" s="1"/>
  <c r="BX219" i="2" s="1"/>
  <c r="CA142" i="2"/>
  <c r="CB142" i="2" s="1"/>
  <c r="G193" i="2"/>
  <c r="BU193" i="2" s="1"/>
  <c r="BW193" i="2" s="1"/>
  <c r="BX193" i="2" s="1"/>
  <c r="CA84" i="2"/>
  <c r="CB84" i="2" s="1"/>
  <c r="G94" i="2"/>
  <c r="BU94" i="2" s="1"/>
  <c r="BW94" i="2" s="1"/>
  <c r="BX94" i="2" s="1"/>
  <c r="CA111" i="2"/>
  <c r="CB111" i="2" s="1"/>
  <c r="G202" i="2"/>
  <c r="BU202" i="2" s="1"/>
  <c r="BW202" i="2" s="1"/>
  <c r="BX202" i="2" s="1"/>
  <c r="CA25" i="2"/>
  <c r="CB25" i="2" s="1"/>
  <c r="G149" i="2"/>
  <c r="BU149" i="2" s="1"/>
  <c r="BW149" i="2" s="1"/>
  <c r="BX149" i="2" s="1"/>
  <c r="CA196" i="2"/>
  <c r="CB196" i="2" s="1"/>
  <c r="G143" i="2"/>
  <c r="BU143" i="2" s="1"/>
  <c r="BW143" i="2" s="1"/>
  <c r="BX143" i="2" s="1"/>
  <c r="CA79" i="2"/>
  <c r="CB79" i="2" s="1"/>
  <c r="G47" i="2"/>
  <c r="BU47" i="2" s="1"/>
  <c r="BW47" i="2" s="1"/>
  <c r="BX47" i="2" s="1"/>
  <c r="CA130" i="2"/>
  <c r="CB130" i="2" s="1"/>
  <c r="G157" i="2"/>
  <c r="BU157" i="2" s="1"/>
  <c r="BW157" i="2" s="1"/>
  <c r="BX157" i="2" s="1"/>
  <c r="CA124" i="2"/>
  <c r="CB124" i="2" s="1"/>
  <c r="G22" i="2"/>
  <c r="BU22" i="2" s="1"/>
  <c r="BW22" i="2" s="1"/>
  <c r="BX22" i="2" s="1"/>
  <c r="CA133" i="2"/>
  <c r="CB133" i="2" s="1"/>
  <c r="G171" i="2"/>
  <c r="BU171" i="2" s="1"/>
  <c r="BW171" i="2" s="1"/>
  <c r="BX171" i="2" s="1"/>
  <c r="CA155" i="2"/>
  <c r="CB155" i="2" s="1"/>
  <c r="G45" i="2"/>
  <c r="BU45" i="2" s="1"/>
  <c r="BW45" i="2" s="1"/>
  <c r="BX45" i="2" s="1"/>
  <c r="CA68" i="2"/>
  <c r="CB68" i="2" s="1"/>
  <c r="G142" i="2"/>
  <c r="BU142" i="2" s="1"/>
  <c r="BW142" i="2" s="1"/>
  <c r="BX142" i="2" s="1"/>
  <c r="CA34" i="2"/>
  <c r="CB34" i="2" s="1"/>
  <c r="G18" i="2"/>
  <c r="BU18" i="2" s="1"/>
  <c r="BW18" i="2" s="1"/>
  <c r="BX18" i="2" s="1"/>
  <c r="CA106" i="2"/>
  <c r="CB106" i="2" s="1"/>
  <c r="G164" i="2"/>
  <c r="BU164" i="2" s="1"/>
  <c r="BW164" i="2" s="1"/>
  <c r="BX164" i="2" s="1"/>
  <c r="CA82" i="2"/>
  <c r="CB82" i="2" s="1"/>
  <c r="G76" i="2"/>
  <c r="BU76" i="2" s="1"/>
  <c r="BW76" i="2" s="1"/>
  <c r="BX76" i="2" s="1"/>
  <c r="CA33" i="2"/>
  <c r="CB33" i="2" s="1"/>
  <c r="G66" i="2"/>
  <c r="BU66" i="2" s="1"/>
  <c r="BW66" i="2" s="1"/>
  <c r="BX66" i="2" s="1"/>
  <c r="CA44" i="2"/>
  <c r="CB44" i="2" s="1"/>
  <c r="G99" i="2"/>
  <c r="BU99" i="2" s="1"/>
  <c r="BW99" i="2" s="1"/>
  <c r="BX99" i="2" s="1"/>
  <c r="CA70" i="2"/>
  <c r="CB70" i="2" s="1"/>
  <c r="G199" i="2"/>
  <c r="BU199" i="2" s="1"/>
  <c r="BW199" i="2" s="1"/>
  <c r="BX199" i="2" s="1"/>
  <c r="CA129" i="2"/>
  <c r="CB129" i="2" s="1"/>
  <c r="G15" i="2"/>
  <c r="BU15" i="2" s="1"/>
  <c r="BW15" i="2" s="1"/>
  <c r="BX15" i="2" s="1"/>
  <c r="CA62" i="2"/>
  <c r="CB62" i="2" s="1"/>
  <c r="G61" i="2"/>
  <c r="BU61" i="2" s="1"/>
  <c r="BW61" i="2" s="1"/>
  <c r="BX61" i="2" s="1"/>
  <c r="CA42" i="2"/>
  <c r="CB42" i="2" s="1"/>
  <c r="G137" i="2"/>
  <c r="BU137" i="2" s="1"/>
  <c r="BW137" i="2" s="1"/>
  <c r="BX137" i="2" s="1"/>
  <c r="CA80" i="2"/>
  <c r="CB80" i="2" s="1"/>
  <c r="G218" i="2"/>
  <c r="BU218" i="2" s="1"/>
  <c r="BW218" i="2" s="1"/>
  <c r="BX218" i="2" s="1"/>
  <c r="CA121" i="2"/>
  <c r="CB121" i="2" s="1"/>
  <c r="G198" i="2"/>
  <c r="BU198" i="2" s="1"/>
  <c r="BW198" i="2" s="1"/>
  <c r="BX198" i="2" s="1"/>
  <c r="CA15" i="2"/>
  <c r="CB15" i="2" s="1"/>
  <c r="G133" i="2"/>
  <c r="BU133" i="2" s="1"/>
  <c r="BW133" i="2" s="1"/>
  <c r="BX133" i="2" s="1"/>
  <c r="CA35" i="2"/>
  <c r="CB35" i="2" s="1"/>
  <c r="G64" i="2"/>
  <c r="BU64" i="2" s="1"/>
  <c r="BW64" i="2" s="1"/>
  <c r="BX64" i="2" s="1"/>
  <c r="CA179" i="2"/>
  <c r="CB179" i="2" s="1"/>
  <c r="G96" i="2"/>
  <c r="BU96" i="2" s="1"/>
  <c r="BW96" i="2" s="1"/>
  <c r="BX96" i="2" s="1"/>
  <c r="CA9" i="2"/>
  <c r="CB9" i="2" s="1"/>
  <c r="G160" i="2"/>
  <c r="BU160" i="2" s="1"/>
  <c r="BW160" i="2" s="1"/>
  <c r="BX160" i="2" s="1"/>
  <c r="CA46" i="2"/>
  <c r="CB46" i="2" s="1"/>
  <c r="G79" i="2"/>
  <c r="BU79" i="2" s="1"/>
  <c r="BW79" i="2" s="1"/>
  <c r="BX79" i="2" s="1"/>
  <c r="CA81" i="2"/>
  <c r="CB81" i="2" s="1"/>
  <c r="G85" i="2"/>
  <c r="BU85" i="2" s="1"/>
  <c r="BW85" i="2" s="1"/>
  <c r="BX85" i="2" s="1"/>
  <c r="CA103" i="2"/>
  <c r="CB103" i="2" s="1"/>
  <c r="G33" i="2"/>
  <c r="BU33" i="2" s="1"/>
  <c r="BW33" i="2" s="1"/>
  <c r="BX33" i="2" s="1"/>
  <c r="CA71" i="2"/>
  <c r="CB71" i="2" s="1"/>
  <c r="G222" i="2"/>
  <c r="BU222" i="2" s="1"/>
  <c r="BW222" i="2" s="1"/>
  <c r="BX222" i="2" s="1"/>
  <c r="CA89" i="2"/>
  <c r="CB89" i="2" s="1"/>
  <c r="G95" i="2"/>
  <c r="BU95" i="2" s="1"/>
  <c r="BW95" i="2" s="1"/>
  <c r="BX95" i="2" s="1"/>
  <c r="CA145" i="2"/>
  <c r="CB145" i="2" s="1"/>
  <c r="G34" i="2"/>
  <c r="BU34" i="2" s="1"/>
  <c r="BW34" i="2" s="1"/>
  <c r="BX34" i="2" s="1"/>
  <c r="CA83" i="2"/>
  <c r="CB83" i="2" s="1"/>
  <c r="G8" i="2"/>
  <c r="BU8" i="2" s="1"/>
  <c r="BW8" i="2" s="1"/>
  <c r="BX8" i="2" s="1"/>
  <c r="CA91" i="2"/>
  <c r="CB91" i="2" s="1"/>
  <c r="G83" i="2"/>
  <c r="BU83" i="2" s="1"/>
  <c r="BW83" i="2" s="1"/>
  <c r="BX83" i="2" s="1"/>
  <c r="CA100" i="2"/>
  <c r="CB100" i="2" s="1"/>
  <c r="G208" i="2"/>
  <c r="BU208" i="2" s="1"/>
  <c r="BW208" i="2" s="1"/>
  <c r="BX208" i="2" s="1"/>
  <c r="CA27" i="2"/>
  <c r="CB27" i="2" s="1"/>
  <c r="G217" i="2"/>
  <c r="BU217" i="2" s="1"/>
  <c r="BW217" i="2" s="1"/>
  <c r="BX217" i="2" s="1"/>
  <c r="CA29" i="2"/>
  <c r="CB29" i="2" s="1"/>
  <c r="G101" i="2"/>
  <c r="BU101" i="2" s="1"/>
  <c r="BW101" i="2" s="1"/>
  <c r="BX101" i="2" s="1"/>
  <c r="CA101" i="2"/>
  <c r="CB101" i="2" s="1"/>
  <c r="G89" i="2"/>
  <c r="BU89" i="2" s="1"/>
  <c r="BW89" i="2" s="1"/>
  <c r="BX89" i="2" s="1"/>
  <c r="CA94" i="2"/>
  <c r="CB94" i="2" s="1"/>
  <c r="G62" i="2"/>
  <c r="BU62" i="2" s="1"/>
  <c r="BW62" i="2" s="1"/>
  <c r="BX62" i="2" s="1"/>
  <c r="CA41" i="2"/>
  <c r="CB41" i="2" s="1"/>
  <c r="G146" i="2"/>
  <c r="BU146" i="2" s="1"/>
  <c r="BW146" i="2" s="1"/>
  <c r="BX146" i="2" s="1"/>
  <c r="CA65" i="2"/>
  <c r="CB65" i="2" s="1"/>
  <c r="G51" i="2"/>
  <c r="BU51" i="2" s="1"/>
  <c r="BW51" i="2" s="1"/>
  <c r="BX51" i="2" s="1"/>
  <c r="CA118" i="2"/>
  <c r="CB118" i="2" s="1"/>
  <c r="G200" i="2"/>
  <c r="BU200" i="2" s="1"/>
  <c r="BW200" i="2" s="1"/>
  <c r="BX200" i="2" s="1"/>
  <c r="CA16" i="2"/>
  <c r="CB16" i="2" s="1"/>
  <c r="G138" i="2"/>
  <c r="BU138" i="2" s="1"/>
  <c r="BW138" i="2" s="1"/>
  <c r="BX138" i="2" s="1"/>
  <c r="CA24" i="2"/>
  <c r="CB24" i="2" s="1"/>
  <c r="G139" i="2"/>
  <c r="BU139" i="2" s="1"/>
  <c r="BW139" i="2" s="1"/>
  <c r="BX139" i="2" s="1"/>
  <c r="CA11" i="2"/>
  <c r="CB11" i="2" s="1"/>
  <c r="G13" i="2"/>
  <c r="BU13" i="2" s="1"/>
  <c r="BW13" i="2" s="1"/>
  <c r="BX13" i="2" s="1"/>
  <c r="CA150" i="2"/>
  <c r="CB150" i="2" s="1"/>
  <c r="G170" i="2"/>
  <c r="BU170" i="2" s="1"/>
  <c r="BW170" i="2" s="1"/>
  <c r="BX170" i="2" s="1"/>
  <c r="CA105" i="2"/>
  <c r="CB105" i="2" s="1"/>
  <c r="G136" i="2"/>
  <c r="BU136" i="2" s="1"/>
  <c r="BW136" i="2" s="1"/>
  <c r="BX136" i="2" s="1"/>
  <c r="CA149" i="2"/>
  <c r="CB149" i="2" s="1"/>
  <c r="G118" i="2"/>
  <c r="BU118" i="2" s="1"/>
  <c r="BW118" i="2" s="1"/>
  <c r="BX118" i="2" s="1"/>
  <c r="CA158" i="2"/>
  <c r="CB158" i="2" s="1"/>
  <c r="G70" i="2"/>
  <c r="BU70" i="2" s="1"/>
  <c r="BW70" i="2" s="1"/>
  <c r="BX70" i="2" s="1"/>
  <c r="CA88" i="2"/>
  <c r="CB88" i="2" s="1"/>
  <c r="G28" i="2"/>
  <c r="BU28" i="2" s="1"/>
  <c r="BW28" i="2" s="1"/>
  <c r="BX28" i="2" s="1"/>
  <c r="CA119" i="2"/>
  <c r="CB119" i="2" s="1"/>
  <c r="G172" i="2"/>
  <c r="BU172" i="2" s="1"/>
  <c r="BW172" i="2" s="1"/>
  <c r="BX172" i="2" s="1"/>
  <c r="CA162" i="2"/>
  <c r="CB162" i="2" s="1"/>
  <c r="G75" i="2"/>
  <c r="BU75" i="2" s="1"/>
  <c r="BW75" i="2" s="1"/>
  <c r="BX75" i="2" s="1"/>
  <c r="CA21" i="2"/>
  <c r="CB21" i="2" s="1"/>
  <c r="G38" i="2"/>
  <c r="BU38" i="2" s="1"/>
  <c r="BW38" i="2" s="1"/>
  <c r="BX38" i="2" s="1"/>
  <c r="CA104" i="2"/>
  <c r="CB104" i="2" s="1"/>
  <c r="G25" i="2"/>
  <c r="BU25" i="2" s="1"/>
  <c r="BW25" i="2" s="1"/>
  <c r="BX25" i="2" s="1"/>
  <c r="CA86" i="2"/>
  <c r="CB86" i="2" s="1"/>
  <c r="G221" i="2"/>
  <c r="BU221" i="2" s="1"/>
  <c r="BW221" i="2" s="1"/>
  <c r="BX221" i="2" s="1"/>
  <c r="CA146" i="2"/>
  <c r="CB146" i="2" s="1"/>
  <c r="G23" i="2"/>
  <c r="BU23" i="2" s="1"/>
  <c r="BW23" i="2" s="1"/>
  <c r="BX23" i="2" s="1"/>
  <c r="CA112" i="2"/>
  <c r="CB112" i="2" s="1"/>
  <c r="G214" i="2"/>
  <c r="BU214" i="2" s="1"/>
  <c r="BW214" i="2" s="1"/>
  <c r="BX214" i="2" s="1"/>
  <c r="CA48" i="2"/>
  <c r="CB48" i="2" s="1"/>
  <c r="G82" i="2"/>
  <c r="BU82" i="2" s="1"/>
  <c r="BW82" i="2" s="1"/>
  <c r="BX82" i="2" s="1"/>
  <c r="CA132" i="2"/>
  <c r="CB132" i="2" s="1"/>
  <c r="G91" i="2"/>
  <c r="BU91" i="2" s="1"/>
  <c r="BW91" i="2" s="1"/>
  <c r="BX91" i="2" s="1"/>
  <c r="CA66" i="2"/>
  <c r="CB66" i="2" s="1"/>
  <c r="G213" i="2"/>
  <c r="BU213" i="2" s="1"/>
  <c r="BW213" i="2" s="1"/>
  <c r="BX213" i="2" s="1"/>
  <c r="CA59" i="2"/>
  <c r="CB59" i="2" s="1"/>
  <c r="G123" i="2"/>
  <c r="BU123" i="2" s="1"/>
  <c r="BW123" i="2" s="1"/>
  <c r="BX123" i="2" s="1"/>
  <c r="CA164" i="2"/>
  <c r="CB164" i="2" s="1"/>
  <c r="G162" i="2"/>
  <c r="BU162" i="2" s="1"/>
  <c r="BW162" i="2" s="1"/>
  <c r="BX162" i="2" s="1"/>
  <c r="CA12" i="2"/>
  <c r="CB12" i="2" s="1"/>
  <c r="G216" i="2"/>
  <c r="BU216" i="2" s="1"/>
  <c r="BW216" i="2" s="1"/>
  <c r="BX216" i="2" s="1"/>
  <c r="CA74" i="2"/>
  <c r="CB74" i="2" s="1"/>
  <c r="G16" i="2"/>
  <c r="BU16" i="2" s="1"/>
  <c r="BW16" i="2" s="1"/>
  <c r="BX16" i="2" s="1"/>
  <c r="CA31" i="2"/>
  <c r="CB31" i="2" s="1"/>
  <c r="G195" i="2"/>
  <c r="BU195" i="2" s="1"/>
  <c r="BW195" i="2" s="1"/>
  <c r="BX195" i="2" s="1"/>
  <c r="CA166" i="2"/>
  <c r="CB166" i="2" s="1"/>
  <c r="G65" i="2"/>
  <c r="BU65" i="2" s="1"/>
  <c r="BW65" i="2" s="1"/>
  <c r="BX65" i="2" s="1"/>
  <c r="CA131" i="2"/>
  <c r="CB131" i="2" s="1"/>
  <c r="G148" i="2"/>
  <c r="BU148" i="2" s="1"/>
  <c r="BW148" i="2" s="1"/>
  <c r="BX148" i="2" s="1"/>
  <c r="CA92" i="2"/>
  <c r="CB92" i="2" s="1"/>
  <c r="G12" i="2"/>
  <c r="BU12" i="2" s="1"/>
  <c r="BW12" i="2" s="1"/>
  <c r="BX12" i="2" s="1"/>
  <c r="CA117" i="2"/>
  <c r="CB117" i="2" s="1"/>
  <c r="G55" i="2"/>
  <c r="BU55" i="2" s="1"/>
  <c r="BW55" i="2" s="1"/>
  <c r="BX55" i="2" s="1"/>
  <c r="CA57" i="2"/>
  <c r="CB57" i="2" s="1"/>
  <c r="G122" i="2"/>
  <c r="BU122" i="2" s="1"/>
  <c r="BW122" i="2" s="1"/>
  <c r="BX122" i="2" s="1"/>
  <c r="CA54" i="2"/>
  <c r="CB54" i="2" s="1"/>
  <c r="G77" i="2"/>
  <c r="BU77" i="2" s="1"/>
  <c r="BW77" i="2" s="1"/>
  <c r="BX77" i="2" s="1"/>
  <c r="CA56" i="2"/>
  <c r="CB56" i="2" s="1"/>
  <c r="G150" i="2"/>
  <c r="BU150" i="2" s="1"/>
  <c r="BW150" i="2" s="1"/>
  <c r="BX150" i="2" s="1"/>
  <c r="CA160" i="2"/>
  <c r="CB160" i="2" s="1"/>
  <c r="G14" i="2"/>
  <c r="BU14" i="2" s="1"/>
  <c r="BW14" i="2" s="1"/>
  <c r="BX14" i="2" s="1"/>
  <c r="CA23" i="2"/>
  <c r="CB23" i="2" s="1"/>
  <c r="G107" i="2"/>
  <c r="BU107" i="2" s="1"/>
  <c r="BW107" i="2" s="1"/>
  <c r="BX107" i="2" s="1"/>
  <c r="CA134" i="2"/>
  <c r="CB134" i="2" s="1"/>
  <c r="G209" i="2"/>
  <c r="BU209" i="2" s="1"/>
  <c r="BW209" i="2" s="1"/>
  <c r="BX209" i="2" s="1"/>
  <c r="CA126" i="2"/>
  <c r="CB126" i="2" s="1"/>
  <c r="G112" i="2"/>
  <c r="BU112" i="2" s="1"/>
  <c r="BW112" i="2" s="1"/>
  <c r="BX112" i="2" s="1"/>
  <c r="CA139" i="2"/>
  <c r="CB139" i="2" s="1"/>
  <c r="G56" i="2"/>
  <c r="BU56" i="2" s="1"/>
  <c r="BW56" i="2" s="1"/>
  <c r="BX56" i="2" s="1"/>
  <c r="CA32" i="2"/>
  <c r="CB32" i="2" s="1"/>
  <c r="G17" i="2"/>
  <c r="BU17" i="2" s="1"/>
  <c r="BW17" i="2" s="1"/>
  <c r="BX17" i="2" s="1"/>
  <c r="CA20" i="2"/>
  <c r="CB20" i="2" s="1"/>
  <c r="G109" i="2"/>
  <c r="BU109" i="2" s="1"/>
  <c r="BW109" i="2" s="1"/>
  <c r="BX109" i="2" s="1"/>
  <c r="CA120" i="2"/>
  <c r="CB120" i="2" s="1"/>
  <c r="G212" i="2"/>
  <c r="BU212" i="2" s="1"/>
  <c r="BW212" i="2" s="1"/>
  <c r="BX212" i="2" s="1"/>
  <c r="CA140" i="2"/>
  <c r="CB140" i="2" s="1"/>
  <c r="G125" i="2"/>
  <c r="BU125" i="2" s="1"/>
  <c r="BW125" i="2" s="1"/>
  <c r="BX125" i="2" s="1"/>
  <c r="CA17" i="2"/>
  <c r="CB17" i="2" s="1"/>
  <c r="G220" i="2"/>
  <c r="BU220" i="2" s="1"/>
  <c r="BW220" i="2" s="1"/>
  <c r="BX220" i="2" s="1"/>
  <c r="CA156" i="2"/>
  <c r="CB156" i="2" s="1"/>
  <c r="G92" i="2"/>
  <c r="BU92" i="2" s="1"/>
  <c r="BW92" i="2" s="1"/>
  <c r="BX92" i="2" s="1"/>
  <c r="CA63" i="2"/>
  <c r="CB63" i="2" s="1"/>
  <c r="G190" i="2"/>
  <c r="BU190" i="2" s="1"/>
  <c r="BW190" i="2" s="1"/>
  <c r="BX190" i="2" s="1"/>
  <c r="CA127" i="2"/>
  <c r="CB127" i="2" s="1"/>
  <c r="G54" i="2"/>
  <c r="BU54" i="2" s="1"/>
  <c r="BW54" i="2" s="1"/>
  <c r="BX54" i="2" s="1"/>
  <c r="CA93" i="2"/>
  <c r="CB93" i="2" s="1"/>
  <c r="G189" i="2"/>
  <c r="BU189" i="2" s="1"/>
  <c r="BW189" i="2" s="1"/>
  <c r="BX189" i="2" s="1"/>
  <c r="CA97" i="2"/>
  <c r="CB97" i="2" s="1"/>
  <c r="G215" i="2"/>
  <c r="BU215" i="2" s="1"/>
  <c r="BW215" i="2" s="1"/>
  <c r="BX215" i="2" s="1"/>
  <c r="CA211" i="2"/>
  <c r="CB211" i="2" s="1"/>
  <c r="G188" i="2"/>
  <c r="BU188" i="2" s="1"/>
  <c r="BW188" i="2" s="1"/>
  <c r="BX188" i="2" s="1"/>
  <c r="CA36" i="2"/>
  <c r="CB36" i="2" s="1"/>
  <c r="G46" i="2"/>
  <c r="BU46" i="2" s="1"/>
  <c r="BW46" i="2" s="1"/>
  <c r="BX46" i="2" s="1"/>
  <c r="CA137" i="2"/>
  <c r="CB137" i="2" s="1"/>
  <c r="G176" i="2"/>
  <c r="BU176" i="2" s="1"/>
  <c r="BW176" i="2" s="1"/>
  <c r="BX176" i="2" s="1"/>
  <c r="CA85" i="2"/>
  <c r="CB85" i="2" s="1"/>
  <c r="G129" i="2"/>
  <c r="BU129" i="2" s="1"/>
  <c r="BW129" i="2" s="1"/>
  <c r="BX129" i="2" s="1"/>
  <c r="CA192" i="2"/>
  <c r="CB192" i="2" s="1"/>
  <c r="G74" i="2"/>
  <c r="BU74" i="2" s="1"/>
  <c r="BW74" i="2" s="1"/>
  <c r="BX74" i="2" s="1"/>
  <c r="CA55" i="2"/>
  <c r="CB55" i="2" s="1"/>
  <c r="G104" i="2"/>
  <c r="BU104" i="2" s="1"/>
  <c r="BW104" i="2" s="1"/>
  <c r="BX104" i="2" s="1"/>
  <c r="CA125" i="2"/>
  <c r="CB125" i="2" s="1"/>
  <c r="G32" i="2"/>
  <c r="BU32" i="2" s="1"/>
  <c r="BW32" i="2" s="1"/>
  <c r="BX32" i="2" s="1"/>
  <c r="CA52" i="2"/>
  <c r="CB52" i="2" s="1"/>
  <c r="G84" i="2"/>
  <c r="BU84" i="2" s="1"/>
  <c r="BW84" i="2" s="1"/>
  <c r="BX84" i="2" s="1"/>
  <c r="CA151" i="2"/>
  <c r="CB151" i="2" s="1"/>
  <c r="G165" i="2"/>
  <c r="BU165" i="2" s="1"/>
  <c r="BW165" i="2" s="1"/>
  <c r="BX165" i="2" s="1"/>
  <c r="CA51" i="2"/>
  <c r="CB51" i="2" s="1"/>
  <c r="G6" i="2"/>
  <c r="BU6" i="2" s="1"/>
  <c r="BW6" i="2" s="1"/>
  <c r="BX6" i="2" s="1"/>
  <c r="CA5" i="2"/>
  <c r="G178" i="2"/>
  <c r="BU178" i="2" s="1"/>
  <c r="BW178" i="2" s="1"/>
  <c r="BX178" i="2" s="1"/>
  <c r="CA13" i="2"/>
  <c r="CB13" i="2" s="1"/>
  <c r="G167" i="2"/>
  <c r="BU167" i="2" s="1"/>
  <c r="BW167" i="2" s="1"/>
  <c r="BX167" i="2" s="1"/>
  <c r="CA69" i="2"/>
  <c r="CB69" i="2" s="1"/>
  <c r="G7" i="2"/>
  <c r="BU7" i="2" s="1"/>
  <c r="BW7" i="2" s="1"/>
  <c r="BX7" i="2" s="1"/>
  <c r="CA6" i="2"/>
  <c r="CB6" i="2" s="1"/>
  <c r="G5" i="2"/>
  <c r="BU5" i="2" s="1"/>
  <c r="BW5" i="2" s="1"/>
  <c r="BX5" i="2" s="1"/>
  <c r="G21" i="2"/>
  <c r="BU21" i="2" s="1"/>
  <c r="BW21" i="2" s="1"/>
  <c r="BX21" i="2" s="1"/>
  <c r="G78" i="2"/>
  <c r="BU78" i="2" s="1"/>
  <c r="BW78" i="2" s="1"/>
  <c r="BX78" i="2" s="1"/>
  <c r="G184" i="2"/>
  <c r="BU184" i="2" s="1"/>
  <c r="BW184" i="2" s="1"/>
  <c r="BX184" i="2" s="1"/>
  <c r="G145" i="2"/>
  <c r="BU145" i="2" s="1"/>
  <c r="BW145" i="2" s="1"/>
  <c r="BX145" i="2" s="1"/>
  <c r="G210" i="2"/>
  <c r="BU210" i="2" s="1"/>
  <c r="BW210" i="2" s="1"/>
  <c r="BX210" i="2" s="1"/>
  <c r="G11" i="2"/>
  <c r="BU11" i="2" s="1"/>
  <c r="BW11" i="2" s="1"/>
  <c r="BX11" i="2" s="1"/>
  <c r="G26" i="2"/>
  <c r="BU26" i="2" s="1"/>
  <c r="BW26" i="2" s="1"/>
  <c r="BX26" i="2" s="1"/>
  <c r="G80" i="2"/>
  <c r="BU80" i="2" s="1"/>
  <c r="BW80" i="2" s="1"/>
  <c r="BX80" i="2" s="1"/>
  <c r="G108" i="2"/>
  <c r="BU108" i="2" s="1"/>
  <c r="BW108" i="2" s="1"/>
  <c r="BX108" i="2" s="1"/>
  <c r="G154" i="2"/>
  <c r="BU154" i="2" s="1"/>
  <c r="BW154" i="2" s="1"/>
  <c r="BX154" i="2" s="1"/>
  <c r="G19" i="2"/>
  <c r="BU19" i="2" s="1"/>
  <c r="BW19" i="2" s="1"/>
  <c r="BX19" i="2" s="1"/>
  <c r="G29" i="2"/>
  <c r="BU29" i="2" s="1"/>
  <c r="BW29" i="2" s="1"/>
  <c r="BX29" i="2" s="1"/>
  <c r="G86" i="2"/>
  <c r="BU86" i="2" s="1"/>
  <c r="BW86" i="2" s="1"/>
  <c r="BX86" i="2" s="1"/>
  <c r="G124" i="2"/>
  <c r="BU124" i="2" s="1"/>
  <c r="BW124" i="2" s="1"/>
  <c r="BX124" i="2" s="1"/>
  <c r="G179" i="2"/>
  <c r="BU179" i="2" s="1"/>
  <c r="BW179" i="2" s="1"/>
  <c r="BX179" i="2" s="1"/>
  <c r="G20" i="2"/>
  <c r="BU20" i="2" s="1"/>
  <c r="BW20" i="2" s="1"/>
  <c r="BX20" i="2" s="1"/>
  <c r="G58" i="2"/>
  <c r="BU58" i="2" s="1"/>
  <c r="BW58" i="2" s="1"/>
  <c r="BX58" i="2" s="1"/>
  <c r="G97" i="2"/>
  <c r="BU97" i="2" s="1"/>
  <c r="BW97" i="2" s="1"/>
  <c r="BX97" i="2" s="1"/>
  <c r="G130" i="2"/>
  <c r="BU130" i="2" s="1"/>
  <c r="BW130" i="2" s="1"/>
  <c r="BX130" i="2" s="1"/>
  <c r="G206" i="2"/>
  <c r="BU206" i="2" s="1"/>
  <c r="BW206" i="2" s="1"/>
  <c r="BX206" i="2" s="1"/>
  <c r="BX2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D10" authorId="0" shapeId="0" xr:uid="{0FFA7F40-3B57-4FBB-916C-3152C66BD7E2}">
      <text>
        <r>
          <rPr>
            <b/>
            <sz val="9"/>
            <color indexed="81"/>
            <rFont val="Tahoma"/>
            <family val="2"/>
          </rPr>
          <t>Sjoerd Jaarsma:</t>
        </r>
        <r>
          <rPr>
            <sz val="9"/>
            <color indexed="81"/>
            <rFont val="Tahoma"/>
            <family val="2"/>
          </rPr>
          <t xml:space="preserve">
ALIJEV Daniël alleen inschrijven na overlegging van betalingsbewijs van 30 euro of meer.</t>
        </r>
      </text>
    </comment>
    <comment ref="H84" authorId="0" shapeId="0" xr:uid="{4E48BE2E-38AB-44F5-871E-75CC8820602A}">
      <text>
        <r>
          <rPr>
            <b/>
            <sz val="9"/>
            <color indexed="81"/>
            <rFont val="Tahoma"/>
            <family val="2"/>
          </rPr>
          <t>Sjoerd Jaarsma:</t>
        </r>
        <r>
          <rPr>
            <sz val="9"/>
            <color indexed="81"/>
            <rFont val="Tahoma"/>
            <family val="2"/>
          </rPr>
          <t xml:space="preserve">
ouder gemaakt 2010
</t>
        </r>
      </text>
    </comment>
    <comment ref="C112" authorId="0" shapeId="0" xr:uid="{0B25E69B-AF32-44ED-B314-00B790616312}">
      <text>
        <r>
          <rPr>
            <b/>
            <sz val="9"/>
            <color indexed="81"/>
            <rFont val="Tahoma"/>
            <family val="2"/>
          </rPr>
          <t>Sjoerd Jaarsma:</t>
        </r>
        <r>
          <rPr>
            <sz val="9"/>
            <color indexed="81"/>
            <rFont val="Tahoma"/>
            <family val="2"/>
          </rPr>
          <t xml:space="preserve">
Betalingsbewijs vragen
</t>
        </r>
      </text>
    </comment>
    <comment ref="H113"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<sst xmlns="http://schemas.openxmlformats.org/spreadsheetml/2006/main" count="2012" uniqueCount="749">
  <si>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</si>
  <si>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</si>
  <si>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</si>
  <si>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</si>
  <si>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</si>
  <si>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</si>
  <si>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</si>
  <si>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</si>
  <si>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</si>
  <si>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</si>
  <si>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</si>
  <si>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</si>
  <si>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</si>
  <si>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</si>
  <si>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</si>
  <si>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</si>
  <si>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</si>
  <si>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</si>
  <si>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</si>
  <si>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</si>
  <si>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</si>
  <si>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</si>
  <si>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</si>
  <si>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</si>
  <si>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</si>
  <si>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</si>
  <si>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</si>
  <si>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</si>
  <si>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</si>
  <si>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</si>
  <si>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</si>
  <si>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</si>
  <si>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</si>
  <si>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</si>
  <si>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</si>
  <si>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</si>
  <si>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</si>
  <si>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</si>
  <si>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</si>
  <si>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</si>
  <si>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</si>
  <si>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</si>
  <si>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</si>
  <si>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</si>
  <si>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</si>
  <si>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</si>
  <si>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</si>
  <si>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</si>
  <si>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</si>
  <si>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</si>
  <si>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</si>
  <si>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</si>
  <si>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</si>
  <si>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</si>
  <si>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</si>
  <si>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</si>
  <si>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</si>
  <si>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</si>
  <si>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</si>
  <si>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</si>
  <si>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</si>
  <si>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</si>
  <si>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</si>
  <si>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</si>
  <si>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</si>
  <si>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</si>
  <si>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</si>
  <si>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</si>
  <si>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</si>
  <si>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</si>
  <si>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</si>
  <si>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</si>
  <si>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</si>
  <si>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</si>
  <si>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</si>
  <si>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</si>
  <si>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</si>
  <si>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</si>
  <si>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</si>
  <si>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</si>
  <si>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</si>
  <si>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</si>
  <si>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</si>
  <si>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</si>
  <si>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</si>
  <si>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</si>
  <si>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</si>
  <si>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</si>
  <si>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</si>
  <si>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</si>
  <si>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</si>
  <si>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</si>
  <si>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</si>
  <si>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</si>
  <si>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</si>
  <si>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</si>
  <si>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</si>
  <si>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</si>
  <si>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</si>
  <si>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</si>
  <si>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</si>
  <si>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</si>
  <si>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</si>
  <si>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</si>
  <si>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</si>
  <si>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</si>
  <si>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</si>
  <si>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</si>
  <si>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</si>
  <si>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</si>
  <si>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</si>
  <si>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</si>
  <si>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</si>
  <si>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</si>
  <si>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</si>
  <si>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</si>
  <si>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</si>
  <si>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</si>
  <si>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</si>
  <si>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</si>
  <si>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</si>
  <si>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</si>
  <si>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</si>
  <si>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</si>
  <si>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</si>
  <si>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</si>
  <si>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</si>
  <si>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</si>
  <si>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</si>
  <si>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</si>
  <si>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</si>
  <si>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</si>
  <si>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</si>
  <si>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</si>
  <si>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</si>
  <si>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</si>
  <si>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</si>
  <si>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</si>
  <si>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</si>
  <si>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</si>
  <si>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</si>
  <si>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</si>
  <si>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</si>
  <si>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</si>
  <si>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</si>
  <si>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</si>
  <si>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</si>
  <si>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</si>
  <si>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</si>
  <si>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</si>
  <si>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</si>
  <si>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</si>
  <si>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</si>
  <si>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</si>
  <si>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</si>
  <si>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</si>
  <si>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</si>
  <si>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</si>
  <si>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</si>
  <si>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</si>
  <si>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</si>
  <si>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</si>
  <si>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</si>
  <si>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</si>
  <si>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</si>
  <si>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</si>
  <si>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</si>
  <si>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</si>
  <si>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</si>
  <si>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</si>
  <si>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</si>
  <si>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</si>
  <si>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</si>
  <si>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</si>
  <si>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</si>
  <si>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</si>
  <si>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</si>
  <si>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</si>
  <si>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</si>
  <si>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</si>
  <si>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</si>
  <si>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</si>
  <si>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</si>
  <si>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</si>
  <si>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</si>
  <si>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</si>
  <si>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</si>
  <si>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</si>
  <si>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</si>
  <si>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</si>
  <si>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</si>
  <si>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</si>
  <si>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</si>
  <si>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</si>
  <si>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</si>
  <si>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</si>
  <si>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</si>
  <si>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</si>
  <si>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</si>
  <si>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</si>
  <si>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</si>
  <si>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</si>
  <si>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</si>
  <si>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</si>
  <si>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</si>
  <si>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</si>
  <si>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</si>
  <si>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</si>
  <si>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</si>
  <si>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</si>
  <si>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</si>
  <si>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</si>
  <si>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</si>
  <si>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</si>
  <si>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</si>
  <si>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</si>
  <si>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</si>
  <si>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</si>
  <si>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</si>
  <si>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</si>
  <si>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</si>
  <si>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</si>
  <si>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</si>
  <si>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</si>
  <si>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</si>
  <si>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</si>
  <si>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</si>
  <si>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</si>
  <si>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</si>
  <si>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</si>
  <si>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</si>
  <si>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</si>
  <si>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</si>
  <si>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</si>
  <si>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</si>
  <si>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</si>
  <si>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</si>
  <si>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</si>
  <si>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</si>
  <si>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</si>
  <si>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</si>
  <si>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</si>
  <si>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</si>
  <si>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</si>
  <si>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</si>
  <si>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</si>
  <si>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</si>
  <si>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</si>
  <si>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</si>
  <si>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</si>
  <si>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</si>
  <si>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</si>
  <si>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</si>
  <si>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</si>
  <si>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</si>
  <si>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</si>
  <si>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</si>
  <si>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</si>
  <si>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</si>
  <si>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</si>
  <si>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</si>
  <si>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</si>
  <si>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</si>
  <si>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</si>
  <si>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</si>
  <si>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</si>
  <si>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</si>
  <si>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</si>
  <si>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</si>
  <si>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</si>
  <si>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</si>
  <si>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</si>
  <si>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</si>
  <si>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</si>
  <si>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</si>
  <si>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</si>
  <si>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</si>
  <si>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</si>
  <si>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</si>
  <si>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</si>
  <si>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</si>
  <si>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</si>
  <si>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</si>
  <si>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</si>
  <si>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</si>
  <si>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</si>
  <si>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</si>
  <si>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</si>
  <si>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</si>
  <si>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</si>
  <si>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</si>
  <si>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</si>
  <si>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</si>
  <si>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</si>
  <si>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</si>
  <si>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</si>
  <si>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</si>
  <si>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</si>
  <si>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</si>
  <si>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</si>
  <si>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</si>
  <si>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</si>
  <si>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</si>
  <si>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</si>
  <si>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</si>
  <si>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</si>
  <si>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</si>
  <si>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</si>
  <si>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</si>
  <si>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</si>
  <si>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</si>
  <si>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</si>
  <si>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</si>
  <si>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</si>
  <si>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</si>
  <si>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</si>
  <si>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</si>
  <si>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</si>
  <si>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</si>
  <si>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</si>
  <si>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</si>
  <si>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</si>
  <si>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</si>
  <si>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</si>
  <si>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</si>
  <si>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</si>
  <si>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</si>
  <si>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</si>
  <si>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</si>
  <si>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</si>
  <si>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</si>
  <si>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</si>
  <si>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</si>
  <si>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</si>
  <si>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</si>
  <si>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</si>
  <si>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</si>
  <si>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</si>
  <si>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</si>
  <si>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</si>
  <si>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</si>
  <si>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</si>
  <si>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</si>
  <si>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</si>
  <si>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</si>
  <si>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</si>
  <si>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</si>
  <si>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</si>
  <si>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</si>
  <si>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</si>
  <si>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</si>
  <si>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</si>
  <si>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</si>
  <si>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</si>
  <si>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</si>
  <si>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</si>
  <si>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</si>
  <si>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</si>
  <si>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</si>
  <si>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</si>
  <si>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</si>
  <si>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</si>
  <si>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</si>
  <si>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</si>
  <si>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</si>
  <si>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</si>
  <si>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</si>
  <si>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</si>
  <si>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</si>
  <si>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</si>
  <si>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</si>
  <si>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</si>
  <si>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</si>
  <si>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</si>
  <si>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</si>
  <si>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</si>
  <si>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</si>
  <si>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</si>
  <si>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</si>
  <si>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</si>
  <si>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</si>
  <si>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</si>
  <si>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</si>
  <si>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</si>
  <si>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</si>
  <si>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</si>
  <si>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</si>
  <si>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</si>
  <si>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</si>
  <si>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</si>
  <si>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</si>
  <si>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</si>
  <si>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</si>
  <si>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</si>
  <si>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</si>
  <si>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</si>
  <si>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</si>
  <si>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</si>
  <si>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</si>
  <si>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</si>
  <si>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</si>
  <si>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</si>
  <si>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</si>
  <si>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</si>
  <si>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</si>
  <si>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</si>
  <si>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</si>
  <si>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</si>
  <si>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</si>
  <si>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</si>
  <si>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</si>
  <si>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</si>
  <si>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</si>
  <si>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</si>
  <si>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</si>
  <si>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</si>
  <si>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</si>
  <si>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</si>
  <si>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</si>
  <si>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</si>
  <si>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</si>
  <si>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</si>
  <si>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</si>
  <si>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</si>
  <si>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</si>
  <si>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</si>
  <si>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</si>
  <si>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</si>
  <si>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</si>
  <si>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</si>
  <si>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</si>
  <si>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</si>
  <si>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</si>
  <si>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</si>
  <si>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</si>
  <si>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</si>
  <si>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</si>
  <si>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</si>
  <si>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</si>
  <si>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</si>
  <si>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</si>
  <si>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</si>
  <si>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</si>
  <si>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</si>
  <si>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</si>
  <si>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</si>
  <si>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</si>
  <si>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</si>
  <si>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</si>
  <si>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</si>
  <si>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</si>
  <si>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</si>
  <si>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</si>
  <si>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</si>
  <si>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</si>
  <si>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</si>
  <si>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</si>
  <si>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</si>
  <si>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</si>
  <si>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</si>
  <si>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</si>
  <si>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</si>
  <si>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</si>
  <si>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</si>
  <si>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</si>
  <si>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</si>
  <si>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</si>
  <si>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</si>
  <si>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</si>
  <si>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</si>
  <si>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</si>
  <si>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</si>
  <si>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</si>
  <si>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</si>
  <si>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</si>
  <si>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</si>
  <si>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</si>
  <si>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</si>
  <si>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</si>
  <si>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</si>
  <si>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</si>
  <si>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</si>
  <si>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</si>
  <si>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</si>
  <si>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</si>
  <si>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</si>
  <si>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</si>
  <si>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</si>
  <si>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</si>
  <si>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</si>
  <si>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</si>
  <si>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</si>
  <si>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</si>
  <si>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</si>
  <si>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</si>
  <si>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</si>
  <si>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</si>
  <si>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</si>
  <si>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</si>
  <si>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</si>
  <si>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</si>
  <si>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</si>
  <si>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</si>
  <si>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</si>
  <si>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</si>
  <si>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</si>
  <si>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</si>
  <si>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</si>
  <si>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</si>
  <si>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</si>
  <si>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</si>
  <si>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</si>
  <si>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</si>
  <si>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</si>
  <si>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</si>
  <si>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</si>
  <si>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</si>
  <si>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</si>
  <si>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</si>
  <si>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</si>
  <si>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</si>
  <si>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</si>
  <si>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</si>
  <si>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</si>
  <si>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</si>
  <si>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</si>
  <si>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</si>
  <si>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</si>
  <si>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</si>
  <si>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</si>
  <si>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</si>
  <si>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</si>
  <si>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</si>
  <si>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</si>
  <si>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</si>
  <si>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</si>
  <si>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</si>
  <si>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</si>
  <si>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</si>
  <si>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</si>
  <si>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</si>
  <si>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</si>
  <si>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</si>
  <si>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</si>
  <si>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</si>
  <si>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</si>
  <si>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</si>
  <si>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</si>
  <si>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</si>
  <si>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</si>
  <si>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</si>
  <si>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</si>
  <si>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</si>
  <si>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</si>
  <si>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</si>
  <si>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</si>
  <si>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</si>
  <si>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</si>
  <si>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</si>
  <si>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</si>
  <si>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</si>
  <si>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</si>
  <si>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</si>
  <si>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</si>
  <si>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</si>
  <si>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</si>
  <si>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</si>
  <si>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</si>
  <si>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</si>
  <si>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</si>
  <si>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</si>
  <si>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</si>
  <si>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</si>
  <si>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</si>
  <si>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</si>
  <si>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</si>
  <si>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</si>
  <si>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</si>
  <si>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</si>
  <si>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</si>
  <si>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</si>
  <si>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</si>
  <si>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</si>
  <si>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</si>
  <si>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</si>
  <si>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</si>
  <si>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</si>
  <si>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</si>
  <si>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</si>
  <si>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</si>
  <si>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</si>
  <si>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</si>
  <si>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</si>
  <si>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</si>
  <si>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</si>
  <si>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</si>
  <si>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</si>
  <si>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</si>
  <si>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</si>
  <si>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</si>
  <si>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</si>
  <si>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</si>
  <si>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</si>
  <si>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</si>
  <si>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</si>
  <si>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</si>
  <si>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</si>
  <si>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</si>
  <si>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</si>
  <si>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</si>
  <si>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</si>
  <si>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</si>
  <si>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</si>
  <si>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</si>
  <si>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</si>
  <si>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</si>
  <si>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</si>
  <si>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</si>
  <si>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</si>
  <si>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</si>
  <si>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</si>
  <si>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</si>
  <si>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</si>
  <si>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</si>
  <si>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</si>
  <si>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</si>
  <si>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</si>
  <si>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</si>
  <si>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</si>
  <si>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</si>
  <si>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</si>
  <si>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</si>
  <si>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</si>
  <si>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</si>
  <si>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</si>
  <si>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Schermclub Den Bosch</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</si>
  <si>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</si>
  <si>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</si>
  <si>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</si>
  <si>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</si>
  <si>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</si>
  <si>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</si>
  <si>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</si>
  <si>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</si>
  <si>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</si>
  <si>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</si>
  <si>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</si>
  <si>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</si>
  <si>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</si>
  <si>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</si>
  <si>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</si>
  <si>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</si>
  <si>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</si>
  <si>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</si>
  <si>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</si>
  <si>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</si>
  <si>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</si>
  <si>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</si>
  <si>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</si>
  <si>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</si>
  <si>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</si>
  <si>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</si>
  <si>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</si>
  <si>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</si>
  <si>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</si>
  <si>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</si>
  <si>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</si>
  <si>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</si>
  <si>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</si>
  <si>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</si>
  <si>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</si>
  <si>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</si>
  <si>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</si>
  <si>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</si>
  <si>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</si>
  <si>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</si>
  <si>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</si>
  <si>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</si>
  <si>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</si>
  <si>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</si>
  <si>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</si>
  <si>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</si>
  <si>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</si>
  <si>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</si>
  <si>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</si>
  <si>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</si>
  <si>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</si>
  <si>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</si>
  <si>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</si>
  <si>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</si>
  <si>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</si>
  <si>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</si>
  <si>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</si>
  <si>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</si>
  <si>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</si>
  <si>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</si>
  <si>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</si>
  <si>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</si>
  <si>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</si>
  <si>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sv Vaillant</t>
  </si>
  <si>
    <t>GROOTJANS Cristiaan</t>
  </si>
  <si>
    <t>BOXEM Lucca</t>
  </si>
  <si>
    <t>Lancelot</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</si>
  <si>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</si>
  <si>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</si>
  <si>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</si>
  <si>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</si>
  <si>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</si>
  <si>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</si>
  <si>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</si>
  <si>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</si>
  <si>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</si>
  <si>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</si>
  <si>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</si>
  <si>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</si>
  <si>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</si>
  <si>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</si>
  <si>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</si>
  <si>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</si>
  <si>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</si>
  <si>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</si>
  <si>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</si>
  <si>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</si>
  <si>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</si>
  <si>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</si>
  <si>
    <t>begin seizoen</t>
  </si>
  <si>
    <t>punten seizoen</t>
  </si>
  <si>
    <t>huidige stand</t>
  </si>
  <si>
    <t>boven 1000</t>
  </si>
  <si>
    <t>boven 2000</t>
  </si>
  <si>
    <t>boven 1500</t>
  </si>
  <si>
    <t>boven 3000</t>
  </si>
  <si>
    <t>boven 2500</t>
  </si>
  <si>
    <t>DE NIJS Mats</t>
  </si>
  <si>
    <t>BODDEUS Lasse</t>
  </si>
  <si>
    <t>VAN DER WAAL Jesse</t>
  </si>
  <si>
    <t>Prometheus</t>
  </si>
  <si>
    <t>DE BOT Youri</t>
  </si>
  <si>
    <t>TAMARGO-RODRIGUEZ Mariano</t>
  </si>
  <si>
    <t>LESZCZYNKI Leon</t>
  </si>
  <si>
    <t xml:space="preserve">DK </t>
  </si>
  <si>
    <t>ALBANO  Bautilla</t>
  </si>
  <si>
    <t>HARDEMAN Tessa</t>
  </si>
  <si>
    <t>OPPENHUIZEN Samuel</t>
  </si>
  <si>
    <t>BUDDING Quinten</t>
  </si>
  <si>
    <t>DURICA Cedric</t>
  </si>
  <si>
    <t>Utrecht2</t>
  </si>
  <si>
    <t>Axel Hartog</t>
  </si>
  <si>
    <t>Enno Chiang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</si>
</sst>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sz val="11"/>
      <color rgb="FF000000"/>
      <name val="Calibri"/>
    </font>
    <font>
      <sz val="10"/>
      <color rgb="FF000000"/>
      <name val="Arial"/>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4" fillId="0" borderId="0" applyNumberFormat="0" applyFill="0" applyBorder="0" applyAlignment="0" applyProtection="0"/>
    <xf numFmtId="0" fontId="31" fillId="0" borderId="0" applyNumberFormat="0" applyFill="0" applyBorder="0" applyAlignment="0" applyProtection="0"/>
  </cellStyleXfs>
  <cellXfs count="214">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1" fillId="0" borderId="0" xfId="4" applyFont="1" applyAlignment="1">
      <alignment vertical="center"/>
    </xf>
    <xf numFmtId="0" fontId="5" fillId="0" borderId="0" xfId="4" applyAlignment="1">
      <alignment textRotation="90"/>
    </xf>
    <xf numFmtId="0" fontId="13" fillId="0" borderId="0" xfId="4" applyFont="1"/>
    <xf numFmtId="0" fontId="12" fillId="0" borderId="0" xfId="4" applyFont="1" applyAlignment="1">
      <alignment horizontal="center"/>
    </xf>
    <xf numFmtId="0" fontId="13" fillId="0" borderId="0" xfId="4" quotePrefix="1" applyFont="1"/>
    <xf numFmtId="1" fontId="15" fillId="0" borderId="0" xfId="4" applyNumberFormat="1" applyFont="1" applyAlignment="1">
      <alignment horizontal="center"/>
    </xf>
    <xf numFmtId="0" fontId="16" fillId="0" borderId="0" xfId="4" applyFont="1" applyAlignment="1">
      <alignment horizontal="center" textRotation="255"/>
    </xf>
    <xf numFmtId="0" fontId="17" fillId="0" borderId="0" xfId="4" applyFont="1"/>
    <xf numFmtId="0" fontId="11" fillId="0" borderId="11" xfId="4" applyFont="1" applyBorder="1" applyAlignment="1">
      <alignment horizontal="center"/>
    </xf>
    <xf numFmtId="0" fontId="20" fillId="4" borderId="14" xfId="4" applyFont="1" applyFill="1" applyBorder="1" applyAlignment="1">
      <alignment horizontal="center"/>
    </xf>
    <xf numFmtId="0" fontId="20" fillId="4" borderId="15" xfId="4" applyFont="1" applyFill="1" applyBorder="1" applyAlignment="1">
      <alignment horizontal="center"/>
    </xf>
    <xf numFmtId="0" fontId="20" fillId="4" borderId="16" xfId="4" applyFont="1" applyFill="1" applyBorder="1" applyAlignment="1">
      <alignment horizontal="center"/>
    </xf>
    <xf numFmtId="0" fontId="20" fillId="4" borderId="6" xfId="4" applyFont="1" applyFill="1" applyBorder="1" applyAlignment="1">
      <alignment horizontal="center"/>
    </xf>
    <xf numFmtId="0" fontId="20" fillId="4" borderId="17" xfId="4" applyFont="1" applyFill="1" applyBorder="1" applyAlignment="1">
      <alignment horizontal="center"/>
    </xf>
    <xf numFmtId="0" fontId="20" fillId="4" borderId="18" xfId="4" applyFont="1" applyFill="1" applyBorder="1" applyAlignment="1">
      <alignment horizontal="center"/>
    </xf>
    <xf numFmtId="0" fontId="20" fillId="4" borderId="19" xfId="4" applyFont="1" applyFill="1" applyBorder="1" applyAlignment="1">
      <alignment horizontal="center"/>
    </xf>
    <xf numFmtId="0" fontId="20" fillId="4" borderId="20" xfId="4" applyFont="1" applyFill="1" applyBorder="1" applyAlignment="1">
      <alignment horizontal="center"/>
    </xf>
    <xf numFmtId="0" fontId="20" fillId="4" borderId="21" xfId="4" applyFont="1" applyFill="1" applyBorder="1" applyAlignment="1">
      <alignment horizontal="center"/>
    </xf>
    <xf numFmtId="0" fontId="20" fillId="4" borderId="22" xfId="4" applyFont="1" applyFill="1" applyBorder="1" applyAlignment="1">
      <alignment horizontal="center"/>
    </xf>
    <xf numFmtId="0" fontId="21" fillId="0" borderId="0" xfId="4" applyFont="1" applyAlignment="1">
      <alignment horizontal="center"/>
    </xf>
    <xf numFmtId="0" fontId="5" fillId="0" borderId="0" xfId="4" applyAlignment="1">
      <alignment horizontal="center"/>
    </xf>
    <xf numFmtId="0" fontId="20" fillId="4" borderId="24" xfId="4" applyFont="1" applyFill="1" applyBorder="1" applyAlignment="1" applyProtection="1">
      <alignment horizontal="center"/>
      <protection locked="0"/>
    </xf>
    <xf numFmtId="0" fontId="22" fillId="5" borderId="21" xfId="4" applyFont="1" applyFill="1" applyBorder="1" applyAlignment="1">
      <alignment horizontal="center"/>
    </xf>
    <xf numFmtId="0" fontId="22" fillId="0" borderId="25" xfId="4" applyFont="1" applyBorder="1" applyAlignment="1" applyProtection="1">
      <alignment horizontal="center"/>
      <protection locked="0"/>
    </xf>
    <xf numFmtId="0" fontId="22" fillId="0" borderId="22" xfId="4" applyFont="1" applyBorder="1" applyAlignment="1" applyProtection="1">
      <alignment horizontal="center"/>
      <protection locked="0"/>
    </xf>
    <xf numFmtId="0" fontId="22" fillId="0" borderId="26" xfId="4" applyFont="1" applyBorder="1" applyAlignment="1" applyProtection="1">
      <alignment horizontal="center"/>
      <protection locked="0"/>
    </xf>
    <xf numFmtId="0" fontId="23" fillId="0" borderId="27" xfId="4" applyFont="1" applyBorder="1" applyAlignment="1">
      <alignment horizontal="center"/>
    </xf>
    <xf numFmtId="0" fontId="23" fillId="0" borderId="26" xfId="4" applyFont="1" applyBorder="1" applyAlignment="1">
      <alignment horizontal="center"/>
    </xf>
    <xf numFmtId="0" fontId="23"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0" fillId="4" borderId="30" xfId="4" applyFont="1" applyFill="1" applyBorder="1" applyAlignment="1" applyProtection="1">
      <alignment horizontal="center"/>
      <protection locked="0"/>
    </xf>
    <xf numFmtId="0" fontId="22" fillId="0" borderId="27" xfId="4" applyFont="1" applyBorder="1" applyAlignment="1" applyProtection="1">
      <alignment horizontal="center"/>
      <protection locked="0"/>
    </xf>
    <xf numFmtId="0" fontId="22" fillId="5" borderId="1" xfId="4" applyFont="1" applyFill="1" applyBorder="1" applyAlignment="1">
      <alignment horizontal="center"/>
    </xf>
    <xf numFmtId="0" fontId="22" fillId="0" borderId="1" xfId="4" applyFont="1" applyBorder="1" applyAlignment="1" applyProtection="1">
      <alignment horizontal="center"/>
      <protection locked="0"/>
    </xf>
    <xf numFmtId="0" fontId="22" fillId="0" borderId="4" xfId="4" applyFont="1" applyBorder="1" applyAlignment="1" applyProtection="1">
      <alignment horizontal="center"/>
      <protection locked="0"/>
    </xf>
    <xf numFmtId="49" fontId="24" fillId="5" borderId="9" xfId="4" applyNumberFormat="1" applyFont="1" applyFill="1" applyBorder="1" applyAlignment="1">
      <alignment horizontal="center"/>
    </xf>
    <xf numFmtId="49" fontId="25" fillId="0" borderId="31" xfId="4" quotePrefix="1" applyNumberFormat="1" applyFont="1" applyBorder="1" applyAlignment="1">
      <alignment horizontal="center"/>
    </xf>
    <xf numFmtId="49" fontId="25" fillId="0" borderId="32" xfId="4" quotePrefix="1" applyNumberFormat="1" applyFont="1" applyBorder="1" applyAlignment="1">
      <alignment horizontal="center"/>
    </xf>
    <xf numFmtId="49" fontId="25" fillId="0" borderId="33" xfId="4" quotePrefix="1" applyNumberFormat="1" applyFont="1" applyBorder="1" applyAlignment="1">
      <alignment horizontal="center"/>
    </xf>
    <xf numFmtId="49" fontId="25" fillId="0" borderId="0" xfId="4" quotePrefix="1" applyNumberFormat="1" applyFont="1" applyAlignment="1">
      <alignment horizontal="center"/>
    </xf>
    <xf numFmtId="49" fontId="25" fillId="0" borderId="0" xfId="4" applyNumberFormat="1" applyFont="1" applyAlignment="1">
      <alignment horizontal="center"/>
    </xf>
    <xf numFmtId="49" fontId="22" fillId="0" borderId="0" xfId="4" applyNumberFormat="1" applyFont="1" applyAlignment="1">
      <alignment horizontal="center"/>
    </xf>
    <xf numFmtId="49" fontId="26" fillId="0" borderId="0" xfId="4" applyNumberFormat="1" applyFont="1" applyAlignment="1">
      <alignment horizontal="center"/>
    </xf>
    <xf numFmtId="49" fontId="27" fillId="0" borderId="0" xfId="4" applyNumberFormat="1" applyFont="1" applyAlignment="1">
      <alignment horizontal="center"/>
    </xf>
    <xf numFmtId="49" fontId="24" fillId="5" borderId="12" xfId="4" applyNumberFormat="1" applyFont="1" applyFill="1" applyBorder="1" applyAlignment="1">
      <alignment horizontal="center"/>
    </xf>
    <xf numFmtId="49" fontId="25" fillId="0" borderId="1" xfId="4" quotePrefix="1" applyNumberFormat="1" applyFont="1" applyBorder="1" applyAlignment="1">
      <alignment horizontal="center"/>
    </xf>
    <xf numFmtId="0" fontId="25" fillId="0" borderId="0" xfId="4" applyFont="1" applyAlignment="1">
      <alignment horizontal="center"/>
    </xf>
    <xf numFmtId="0" fontId="22" fillId="0" borderId="4" xfId="4" applyFont="1" applyBorder="1" applyAlignment="1">
      <alignment horizontal="center"/>
    </xf>
    <xf numFmtId="0" fontId="22" fillId="0" borderId="26" xfId="4" applyFont="1" applyBorder="1" applyAlignment="1">
      <alignment horizontal="center"/>
    </xf>
    <xf numFmtId="49" fontId="24" fillId="5" borderId="34" xfId="4" applyNumberFormat="1" applyFont="1" applyFill="1" applyBorder="1" applyAlignment="1">
      <alignment horizontal="center"/>
    </xf>
    <xf numFmtId="49" fontId="25" fillId="0" borderId="1" xfId="4" applyNumberFormat="1" applyFont="1" applyBorder="1" applyAlignment="1">
      <alignment horizontal="center"/>
    </xf>
    <xf numFmtId="0" fontId="22" fillId="0" borderId="35" xfId="4" applyFont="1" applyBorder="1" applyAlignment="1" applyProtection="1">
      <alignment horizontal="center"/>
      <protection locked="0"/>
    </xf>
    <xf numFmtId="0" fontId="22" fillId="0" borderId="8" xfId="4" applyFont="1" applyBorder="1" applyAlignment="1" applyProtection="1">
      <alignment horizontal="center"/>
      <protection locked="0"/>
    </xf>
    <xf numFmtId="0" fontId="22" fillId="0" borderId="8" xfId="4" applyFont="1" applyBorder="1" applyAlignment="1">
      <alignment horizontal="center"/>
    </xf>
    <xf numFmtId="0" fontId="22" fillId="5" borderId="36" xfId="4" applyFont="1" applyFill="1" applyBorder="1" applyAlignment="1">
      <alignment horizontal="center"/>
    </xf>
    <xf numFmtId="0" fontId="22" fillId="0" borderId="36" xfId="4" applyFont="1" applyBorder="1" applyAlignment="1">
      <alignment horizontal="center"/>
    </xf>
    <xf numFmtId="49" fontId="22" fillId="0" borderId="0" xfId="4" quotePrefix="1" applyNumberFormat="1" applyFont="1" applyAlignment="1">
      <alignment horizontal="center"/>
    </xf>
    <xf numFmtId="0" fontId="22" fillId="0" borderId="28" xfId="4" applyFont="1" applyBorder="1" applyAlignment="1">
      <alignment horizontal="left"/>
    </xf>
    <xf numFmtId="0" fontId="22" fillId="0" borderId="0" xfId="4" applyFont="1" applyAlignment="1">
      <alignment horizontal="center"/>
    </xf>
    <xf numFmtId="0" fontId="22" fillId="0" borderId="37" xfId="4" applyFont="1" applyBorder="1" applyAlignment="1">
      <alignment horizontal="left"/>
    </xf>
    <xf numFmtId="0" fontId="20" fillId="4" borderId="38" xfId="4" applyFont="1" applyFill="1" applyBorder="1" applyAlignment="1" applyProtection="1">
      <alignment horizontal="center"/>
      <protection locked="0"/>
    </xf>
    <xf numFmtId="0" fontId="22" fillId="0" borderId="39" xfId="4" applyFont="1" applyBorder="1" applyAlignment="1" applyProtection="1">
      <alignment horizontal="center"/>
      <protection locked="0"/>
    </xf>
    <xf numFmtId="0" fontId="22" fillId="0" borderId="40" xfId="4" applyFont="1" applyBorder="1" applyAlignment="1" applyProtection="1">
      <alignment horizontal="center"/>
      <protection locked="0"/>
    </xf>
    <xf numFmtId="0" fontId="22" fillId="0" borderId="41" xfId="4" applyFont="1" applyBorder="1" applyAlignment="1" applyProtection="1">
      <alignment horizontal="center"/>
      <protection locked="0"/>
    </xf>
    <xf numFmtId="0" fontId="22" fillId="5" borderId="42" xfId="4" applyFont="1" applyFill="1" applyBorder="1" applyAlignment="1" applyProtection="1">
      <alignment horizontal="center"/>
      <protection locked="0"/>
    </xf>
    <xf numFmtId="0" fontId="23" fillId="0" borderId="39" xfId="4" applyFont="1" applyBorder="1" applyAlignment="1">
      <alignment horizontal="center"/>
    </xf>
    <xf numFmtId="0" fontId="23" fillId="0" borderId="42" xfId="4" applyFont="1" applyBorder="1" applyAlignment="1">
      <alignment horizontal="center"/>
    </xf>
    <xf numFmtId="0" fontId="23" fillId="0" borderId="41" xfId="4" applyFont="1" applyBorder="1" applyAlignment="1">
      <alignment horizontal="center"/>
    </xf>
    <xf numFmtId="49" fontId="20" fillId="0" borderId="0" xfId="4" applyNumberFormat="1" applyFont="1" applyAlignment="1">
      <alignment horizontal="center"/>
    </xf>
    <xf numFmtId="49" fontId="28" fillId="0" borderId="0" xfId="4" applyNumberFormat="1" applyFont="1" applyAlignment="1">
      <alignment horizontal="center"/>
    </xf>
    <xf numFmtId="0" fontId="22" fillId="0" borderId="0" xfId="4" applyFont="1" applyAlignment="1">
      <alignment horizontal="left"/>
    </xf>
    <xf numFmtId="0" fontId="20" fillId="0" borderId="0" xfId="4" applyFont="1" applyAlignment="1" applyProtection="1">
      <alignment horizontal="center"/>
      <protection locked="0"/>
    </xf>
    <xf numFmtId="0" fontId="22" fillId="0" borderId="0" xfId="4" applyFont="1" applyAlignment="1" applyProtection="1">
      <alignment horizontal="center"/>
      <protection locked="0"/>
    </xf>
    <xf numFmtId="0" fontId="23" fillId="0" borderId="0" xfId="4" applyFont="1" applyAlignment="1">
      <alignment horizontal="center"/>
    </xf>
    <xf numFmtId="49" fontId="24" fillId="5" borderId="0" xfId="4" applyNumberFormat="1" applyFont="1" applyFill="1" applyAlignment="1">
      <alignment horizontal="center"/>
    </xf>
    <xf numFmtId="49" fontId="24" fillId="0" borderId="0" xfId="4" applyNumberFormat="1" applyFont="1" applyAlignment="1">
      <alignment horizontal="center"/>
    </xf>
    <xf numFmtId="0" fontId="29" fillId="0" borderId="0" xfId="4" applyFont="1" applyAlignment="1">
      <alignment horizontal="left"/>
    </xf>
    <xf numFmtId="0" fontId="20" fillId="4" borderId="44" xfId="4" applyFont="1" applyFill="1" applyBorder="1" applyAlignment="1">
      <alignment horizontal="center"/>
    </xf>
    <xf numFmtId="49" fontId="24" fillId="5" borderId="45" xfId="4" applyNumberFormat="1" applyFont="1" applyFill="1" applyBorder="1" applyAlignment="1">
      <alignment horizontal="center"/>
    </xf>
    <xf numFmtId="49" fontId="25" fillId="0" borderId="46" xfId="4" applyNumberFormat="1" applyFont="1" applyBorder="1" applyAlignment="1">
      <alignment horizontal="center"/>
    </xf>
    <xf numFmtId="0" fontId="20" fillId="4" borderId="47" xfId="4" applyFont="1" applyFill="1" applyBorder="1" applyAlignment="1" applyProtection="1">
      <alignment horizontal="center"/>
      <protection locked="0"/>
    </xf>
    <xf numFmtId="0" fontId="20" fillId="4" borderId="3" xfId="4" applyFont="1" applyFill="1" applyBorder="1" applyAlignment="1" applyProtection="1">
      <alignment horizontal="center"/>
      <protection locked="0"/>
    </xf>
    <xf numFmtId="0" fontId="24" fillId="5" borderId="0" xfId="4" applyFont="1" applyFill="1" applyAlignment="1">
      <alignment horizontal="center"/>
    </xf>
    <xf numFmtId="0" fontId="22" fillId="0" borderId="27" xfId="4" applyFont="1" applyBorder="1" applyAlignment="1">
      <alignment horizontal="left"/>
    </xf>
    <xf numFmtId="49" fontId="25" fillId="0" borderId="8" xfId="4" applyNumberFormat="1" applyFont="1" applyBorder="1" applyAlignment="1">
      <alignment horizontal="center"/>
    </xf>
    <xf numFmtId="0" fontId="22" fillId="0" borderId="39" xfId="4" applyFont="1" applyBorder="1" applyAlignment="1">
      <alignment horizontal="left"/>
    </xf>
    <xf numFmtId="0" fontId="20" fillId="4" borderId="48" xfId="4" applyFont="1" applyFill="1" applyBorder="1" applyAlignment="1" applyProtection="1">
      <alignment horizontal="center"/>
      <protection locked="0"/>
    </xf>
    <xf numFmtId="0" fontId="24" fillId="0" borderId="0" xfId="4" applyFont="1" applyAlignment="1">
      <alignment horizontal="center"/>
    </xf>
    <xf numFmtId="0" fontId="5" fillId="0" borderId="0" xfId="4" applyAlignment="1">
      <alignment horizontal="left"/>
    </xf>
    <xf numFmtId="49" fontId="25" fillId="0" borderId="49" xfId="4" applyNumberFormat="1" applyFont="1" applyBorder="1" applyAlignment="1">
      <alignment horizontal="center"/>
    </xf>
    <xf numFmtId="0" fontId="30" fillId="0" borderId="0" xfId="4" applyFont="1" applyAlignment="1">
      <alignment horizontal="center"/>
    </xf>
    <xf numFmtId="0" fontId="32" fillId="0" borderId="0" xfId="0" applyFont="1"/>
    <xf numFmtId="0" fontId="19" fillId="0" borderId="0" xfId="4" applyFont="1" applyAlignment="1">
      <alignment horizontal="center" textRotation="60"/>
    </xf>
    <xf numFmtId="0" fontId="5" fillId="0" borderId="0" xfId="4" applyAlignment="1">
      <alignment textRotation="60"/>
    </xf>
    <xf numFmtId="0" fontId="20" fillId="0" borderId="0" xfId="4" applyFont="1" applyAlignment="1">
      <alignment horizontal="center" textRotation="60"/>
    </xf>
    <xf numFmtId="0" fontId="22" fillId="0" borderId="0" xfId="4" applyFont="1" applyAlignment="1">
      <alignment textRotation="60"/>
    </xf>
    <xf numFmtId="0" fontId="33" fillId="0" borderId="0" xfId="6" applyFont="1" applyBorder="1" applyAlignment="1">
      <alignment horizontal="center" vertical="center"/>
    </xf>
    <xf numFmtId="0" fontId="12" fillId="0" borderId="0" xfId="6" applyFont="1" applyAlignment="1">
      <alignment horizontal="center"/>
    </xf>
    <xf numFmtId="0" fontId="34" fillId="0" borderId="0" xfId="4" applyFont="1" applyAlignment="1">
      <alignment horizontal="center" vertical="center" wrapText="1"/>
    </xf>
    <xf numFmtId="0" fontId="12" fillId="0" borderId="0" xfId="4" quotePrefix="1" applyFont="1"/>
    <xf numFmtId="0" fontId="18" fillId="0" borderId="0" xfId="4" applyFont="1"/>
    <xf numFmtId="0" fontId="4" fillId="0" borderId="0" xfId="2" applyFont="1" applyAlignment="1">
      <alignment horizontal="left"/>
    </xf>
    <xf numFmtId="0" fontId="33" fillId="6" borderId="0" xfId="6" applyFont="1" applyFill="1" applyBorder="1" applyAlignment="1">
      <alignment horizontal="center" vertical="center"/>
    </xf>
    <xf numFmtId="16" fontId="31" fillId="0" borderId="1" xfId="6" applyNumberFormat="1" applyBorder="1" applyAlignment="1">
      <alignment horizontal="center" vertical="center"/>
    </xf>
    <xf numFmtId="0" fontId="31" fillId="0" borderId="1" xfId="6" applyBorder="1" applyAlignment="1">
      <alignment horizontal="center" vertical="center"/>
    </xf>
    <xf numFmtId="0" fontId="35"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1"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36" fillId="0" borderId="0" xfId="0" applyFont="1" applyAlignment="1">
      <alignment vertical="center"/>
    </xf>
    <xf numFmtId="165" fontId="0" fillId="0" borderId="0" xfId="0" applyNumberFormat="1"/>
    <xf numFmtId="165" fontId="1" fillId="0" borderId="0" xfId="1" applyNumberFormat="1" applyFont="1" applyBorder="1"/>
    <xf numFmtId="0" fontId="35"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7" fillId="0" borderId="0" xfId="0" applyFont="1"/>
    <xf numFmtId="0" fontId="22" fillId="0" borderId="1" xfId="4" applyFont="1" applyBorder="1" applyAlignment="1">
      <alignment horizontal="left"/>
    </xf>
    <xf numFmtId="1" fontId="0" fillId="0" borderId="5" xfId="0" applyNumberFormat="1" applyBorder="1"/>
    <xf numFmtId="0" fontId="38" fillId="0" borderId="0" xfId="0" applyFont="1"/>
    <xf numFmtId="0" fontId="5" fillId="0" borderId="28" xfId="4" applyBorder="1"/>
    <xf numFmtId="0" fontId="5" fillId="0" borderId="29" xfId="4" applyBorder="1"/>
    <xf numFmtId="0" fontId="5" fillId="0" borderId="37" xfId="4" applyBorder="1"/>
    <xf numFmtId="0" fontId="5" fillId="0" borderId="43" xfId="4" applyBorder="1"/>
    <xf numFmtId="0" fontId="18" fillId="0" borderId="9" xfId="4" applyFont="1" applyBorder="1" applyAlignment="1">
      <alignment wrapText="1"/>
    </xf>
    <xf numFmtId="0" fontId="18" fillId="0" borderId="10" xfId="4" applyFont="1" applyBorder="1" applyAlignment="1">
      <alignment wrapText="1"/>
    </xf>
    <xf numFmtId="0" fontId="18" fillId="0" borderId="9" xfId="4" applyFont="1" applyBorder="1" applyAlignment="1">
      <alignment horizontal="left" wrapText="1"/>
    </xf>
    <xf numFmtId="0" fontId="18" fillId="0" borderId="11" xfId="4" applyFont="1" applyBorder="1" applyAlignment="1">
      <alignment horizontal="left" wrapText="1"/>
    </xf>
    <xf numFmtId="0" fontId="11" fillId="0" borderId="11" xfId="4" applyFont="1" applyBorder="1" applyAlignment="1">
      <alignment horizontal="left" wrapText="1"/>
    </xf>
    <xf numFmtId="0" fontId="11" fillId="0" borderId="10" xfId="4" applyFont="1" applyBorder="1" applyAlignment="1">
      <alignment horizontal="left" wrapText="1"/>
    </xf>
    <xf numFmtId="0" fontId="11" fillId="0" borderId="9" xfId="4" applyFont="1" applyBorder="1" applyAlignment="1">
      <alignment horizontal="center"/>
    </xf>
    <xf numFmtId="0" fontId="11" fillId="0" borderId="11" xfId="4" applyFont="1" applyBorder="1" applyAlignment="1">
      <alignment horizontal="center"/>
    </xf>
    <xf numFmtId="0" fontId="19" fillId="0" borderId="9" xfId="4" applyFont="1" applyBorder="1" applyAlignment="1">
      <alignment horizontal="center" textRotation="60"/>
    </xf>
    <xf numFmtId="0" fontId="19" fillId="0" borderId="10" xfId="4" applyFont="1" applyBorder="1" applyAlignment="1">
      <alignment horizontal="center" textRotation="60"/>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22" fillId="0" borderId="14" xfId="4" applyFont="1" applyBorder="1" applyAlignment="1">
      <alignment textRotation="60"/>
    </xf>
    <xf numFmtId="0" fontId="22" fillId="0" borderId="23" xfId="4" applyFont="1" applyBorder="1" applyAlignment="1">
      <alignment textRotation="60"/>
    </xf>
    <xf numFmtId="0" fontId="22" fillId="0" borderId="0" xfId="4" applyFont="1" applyAlignment="1">
      <alignment horizontal="center"/>
    </xf>
    <xf numFmtId="0" fontId="29"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2" fillId="0" borderId="0" xfId="4" applyFont="1" applyAlignment="1">
      <alignment horizontal="center"/>
    </xf>
    <xf numFmtId="0" fontId="0" fillId="0" borderId="0" xfId="0" applyBorder="1"/>
    <xf numFmtId="165" fontId="2" fillId="0" borderId="0" xfId="0" applyNumberFormat="1" applyFont="1" applyBorder="1"/>
    <xf numFmtId="165" fontId="0" fillId="0" borderId="0" xfId="0" applyNumberFormat="1" applyBorder="1"/>
    <xf numFmtId="1" fontId="4" fillId="0" borderId="0" xfId="2" applyNumberFormat="1" applyFont="1" applyBorder="1" applyAlignment="1">
      <alignment horizontal="center"/>
    </xf>
    <xf numFmtId="0" fontId="0" fillId="0" borderId="0" xfId="0" applyBorder="1" applyAlignment="1">
      <alignment horizontal="center"/>
    </xf>
    <xf numFmtId="0" fontId="4" fillId="0" borderId="2" xfId="2" applyFont="1" applyFill="1" applyBorder="1" applyAlignment="1">
      <alignment horizontal="left"/>
    </xf>
    <xf numFmtId="0" fontId="4" fillId="0" borderId="1" xfId="2" applyFont="1" applyFill="1" applyBorder="1" applyAlignment="1">
      <alignment horizontal="left"/>
    </xf>
    <xf numFmtId="1" fontId="4" fillId="0" borderId="4" xfId="2" applyNumberFormat="1" applyFont="1" applyFill="1" applyBorder="1" applyAlignment="1">
      <alignment horizontal="center"/>
    </xf>
    <xf numFmtId="0" fontId="3" fillId="0" borderId="1" xfId="2" applyFill="1" applyBorder="1" applyAlignment="1">
      <alignment horizontal="center" vertical="center"/>
    </xf>
    <xf numFmtId="0" fontId="3" fillId="0" borderId="1" xfId="2" applyFill="1" applyBorder="1"/>
    <xf numFmtId="164" fontId="5" fillId="0" borderId="1" xfId="2" applyNumberFormat="1" applyFont="1" applyFill="1" applyBorder="1" applyAlignment="1">
      <alignment horizontal="center" vertical="center"/>
    </xf>
    <xf numFmtId="164" fontId="4" fillId="0" borderId="4" xfId="2" applyNumberFormat="1" applyFont="1" applyFill="1" applyBorder="1" applyAlignment="1"/>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0">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75</xdr:col>
          <xdr:colOff>220980</xdr:colOff>
          <xdr:row>0</xdr:row>
          <xdr:rowOff>76200</xdr:rowOff>
        </xdr:from>
        <xdr:to>
          <xdr:col>75</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4" rowHeight="234950"/>
  <slicer name="Vereniging" xr10:uid="{68C8F00E-EAF7-4B8A-9C84-2C7BE06D1BDE}" cache="Slicer_Vereniging" caption="Vereniging" startItem="10"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30" totalsRowCount="1">
  <autoFilter ref="A4:BX229" xr:uid="{1C360D9F-342D-454F-9864-E30578FB548D}"/>
  <sortState xmlns:xlrd2="http://schemas.microsoft.com/office/spreadsheetml/2017/richdata2" ref="A5:BX229">
    <sortCondition ref="D5:D229"/>
  </sortState>
  <tableColumns count="76">
    <tableColumn id="1" xr3:uid="{A334AE55-14CF-48CD-B93D-EA107884C2D3}" name="wapen" totalsRowFunction="count" dataDxfId="50" totalsRowDxfId="34"/>
    <tableColumn id="2" xr3:uid="{61D81D0B-7756-4DF8-A3F2-240274217004}" name="elektrisch" dataDxfId="49" totalsRowDxfId="33"/>
    <tableColumn id="3" xr3:uid="{6729513E-DF7A-4CB5-AA99-9E6CFA0C6616}" name="aanwezigheid" totalsRowFunction="sum" dataDxfId="48" totalsRowDxfId="32"/>
    <tableColumn id="4" xr3:uid="{B5BDA459-9C38-4775-AD2E-FECC83856787}" name="Naam"/>
    <tableColumn id="5" xr3:uid="{47EFC057-3165-4F19-9287-7A065B2EC8C3}" name="KNAS nr" dataDxfId="47" totalsRowDxfId="31"/>
    <tableColumn id="6" xr3:uid="{F6DD3C79-7693-4A6B-98B4-381DC0A835AF}" name="Vereniging" totalsRowDxfId="30"/>
    <tableColumn id="7" xr3:uid="{2445CDB8-60AE-4C61-A530-D54691F39B2C}" name="Totaal Punten" dataDxfId="46">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45" totalsRowDxfId="29">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44" dataCellStyle="Komma"/>
    <tableColumn id="13" xr3:uid="{EDFE0C4F-0BDA-439A-9B1D-15E6B52CCFB9}" name="LPR 1" totalsRowFunction="count" dataDxfId="43" totalsRowDxfId="28"/>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42"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41"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40"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39" totalsRowDxfId="27"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38" totalsRowDxfId="26">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37" totalsRowDxfId="25"/>
    <tableColumn id="75" xr3:uid="{8988E613-2422-40A5-AD40-F9EBABA383E1}" name="contr" dataDxfId="36" totalsRowDxfId="24">
      <calculatedColumnFormula>Tabel2[[#This Row],[Diploma]]-Tabel2[[#This Row],[Uitgeschreven]]</calculatedColumnFormula>
    </tableColumn>
    <tableColumn id="76" xr3:uid="{DFA90CD1-BD6A-4EBC-8551-DB8688BBE7BE}" name="Actie" totalsRowFunction="count" dataDxfId="35" totalsRowDxfId="23">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79" dataDxfId="78">
  <autoFilter ref="X1:AC19" xr:uid="{EC327312-2FD2-4A91-8CAD-E9700FC24324}"/>
  <tableColumns count="6">
    <tableColumn id="6" xr3:uid="{026ED33D-D8CE-478D-B3EE-5E9F5C5FDC08}" name="ga naar poule" dataDxfId="77"/>
    <tableColumn id="5" xr3:uid="{6B22D386-6ADF-4FD4-8A5D-56F6937F1FA3}" name="wapen D/F/S" dataDxfId="76"/>
    <tableColumn id="1" xr3:uid="{287950D6-B437-48BC-B2E0-90BA62B1BC3B}" name="Loper nr." dataDxfId="75"/>
    <tableColumn id="2" xr3:uid="{F5F5B7A3-FAAC-40B1-B7F9-EF503412C8F8}" name="Poule E/M/G" dataDxfId="74"/>
    <tableColumn id="3" xr3:uid="{0367D852-0A73-4489-8EAD-2D16B0096CA4}" name="wapen G/K" dataDxfId="73"/>
    <tableColumn id="4" xr3:uid="{DBF36606-0929-44DA-B305-8B1C472D0B75}" name="#" dataDxfId="7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71" dataDxfId="70" headerRowCellStyle="Standaard 2 2" dataCellStyle="Standaard 2 2">
  <autoFilter ref="AS1:AU19" xr:uid="{B5A1E109-71F0-421B-83AF-C668837FB5F8}"/>
  <tableColumns count="3">
    <tableColumn id="1" xr3:uid="{BEA14765-EFFE-4115-A034-AAF4383A7304}" name="PR" dataDxfId="69" dataCellStyle="Standaard 2 2"/>
    <tableColumn id="2" xr3:uid="{A9B4DEDA-133E-4F2A-984A-920D27AF4E86}" name="RIJ" dataDxfId="68" dataCellStyle="Standaard 2 2"/>
    <tableColumn id="3" xr3:uid="{D0985641-B640-4A56-8C74-F35FB18FB39A}" name="KOLOM" dataDxfId="67"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66" dataDxfId="65" headerRowCellStyle="Standaard 2 2" dataCellStyle="Standaard 2 2">
  <autoFilter ref="AW1:AY10" xr:uid="{5B3E0056-AA78-41FB-9806-7BFD577D2DDD}"/>
  <tableColumns count="3">
    <tableColumn id="1" xr3:uid="{2DB8B3CF-E40C-47B3-A661-F8F935BF3026}" name="KOPIE" dataDxfId="64" dataCellStyle="Standaard 2 2"/>
    <tableColumn id="2" xr3:uid="{31AF35D2-8385-4A2B-B89A-CA662FADA1E0}" name="RIJ" dataDxfId="63" dataCellStyle="Standaard 2 2"/>
    <tableColumn id="3" xr3:uid="{6F94AFCD-2143-44D8-B7DD-96A92BA3C907}" name="KOLOM" dataDxfId="62"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T67" totalsRowCount="1">
  <autoFilter ref="A1:T66" xr:uid="{359AF6B3-316A-4521-83F5-975D5FA587AE}"/>
  <sortState xmlns:xlrd2="http://schemas.microsoft.com/office/spreadsheetml/2017/richdata2" ref="A2:T66">
    <sortCondition ref="A2:A66"/>
  </sortState>
  <tableColumns count="20">
    <tableColumn id="1" xr3:uid="{CBA876BE-B908-4E6E-97B7-133761751592}" name="Naam" totalsRowLabel="Totaal per maand" dataDxfId="61" totalsRowDxfId="10" dataCellStyle="Verklarende tekst 2"/>
    <tableColumn id="2" xr3:uid="{71FA6039-5C1F-4B75-9365-EEC3544964F6}" name="Vereniging" dataDxfId="60" totalsRowDxfId="9" dataCellStyle="Verklarende tekst 2"/>
    <tableColumn id="3" xr3:uid="{C8A43EA5-1543-451B-B319-DA187DCEE3A2}" name="floret" dataDxfId="59" totalsRowDxfId="8" dataCellStyle="Verklarende tekst 2"/>
    <tableColumn id="4" xr3:uid="{70207968-24C8-40F9-94C7-82065CC7D4EE}" name="sabel" dataDxfId="58" totalsRowDxfId="7" dataCellStyle="Verklarende tekst 2"/>
    <tableColumn id="5" xr3:uid="{C9F4741D-584E-4DCE-A6A7-3190CD08964F}" name="degen" dataDxfId="57" totalsRowDxfId="6" dataCellStyle="Verklarende tekst 2"/>
    <tableColumn id="6" xr3:uid="{63B38D74-FCE0-4A32-B361-62647BCBD89B}" name="opmerking" dataDxfId="56" totalsRowDxfId="5" dataCellStyle="Verklarende tekst 2"/>
    <tableColumn id="7" xr3:uid="{1E3A80B8-46C1-485B-B5EE-1C1DCC07DE4D}" name="diploma/i.o." dataDxfId="55" totalsRowDxfId="4" dataCellStyle="Verklarende tekst 2"/>
    <tableColumn id="8" xr3:uid="{7DE294B8-097B-4AF1-8A0E-BD9062C96B3F}" name="niveau" dataDxfId="54" totalsRowDxfId="3" dataCellStyle="Verklarende tekst 2"/>
    <tableColumn id="9" xr3:uid="{AE5955D2-2AA1-4805-BBD9-DC2FE0E6AD2B}" name="gen. totaal" dataDxfId="53" totalsRowDxfId="2" dataCellStyle="Verklarende tekst 2">
      <calculatedColumnFormula>J2+K2</calculatedColumnFormula>
    </tableColumn>
    <tableColumn id="10" xr3:uid="{263815F9-6057-4241-A3D8-8C1A5AB7FD12}" name="totaal 2021/2022" dataDxfId="52" totalsRowDxfId="1" dataCellStyle="Verklarende tekst 2"/>
    <tableColumn id="11" xr3:uid="{75A6913E-D830-4A07-BF2D-4E386E1185C7}" name="aantal" dataDxfId="51" totalsRowDxfId="0"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Utrecht" totalsRowFunction="count"/>
    <tableColumn id="18" xr3:uid="{4EB97E5C-6801-45FD-90A6-CF2CC055BB15}" name="Best" totalsRowFunction="count"/>
    <tableColumn id="19" xr3:uid="{41FD7F5A-35F5-47B7-AE86-1A1F7B689BA7}" name="Utrecht2" totalsRowFunction="count"/>
    <tableColumn id="20" xr3:uid="{C104A77A-AF2C-4524-95B1-1BC92E19E14B}"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microsoft.com/office/2007/relationships/slicer" Target="../slicers/slicer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2.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3.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4.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zoomScaleNormal="100" workbookViewId="0">
      <selection activeCell="H16" sqref="H16"/>
    </sheetView>
  </sheetViews>
  <sheetFormatPr defaultColWidth="8.88671875" defaultRowHeight="14.4" x14ac:dyDescent="0.3"/>
  <cols>
    <col min="1" max="9" width="11.44140625" style="34" customWidth="1"/>
    <col min="10" max="10" width="29.6640625" style="34" customWidth="1"/>
    <col min="11" max="1025" width="11.44140625" style="34" customWidth="1"/>
    <col min="1026" max="16384" width="8.88671875" style="43"/>
  </cols>
  <sheetData>
    <row r="1" spans="1:10" ht="18" x14ac:dyDescent="0.35">
      <c r="B1" s="35">
        <v>2022</v>
      </c>
      <c r="C1" s="36" t="s">
        <v>335</v>
      </c>
      <c r="D1" s="35">
        <f>B1+1</f>
        <v>2023</v>
      </c>
    </row>
    <row r="3" spans="1:10" ht="18" x14ac:dyDescent="0.35">
      <c r="A3" s="37"/>
      <c r="B3" s="38" t="s">
        <v>336</v>
      </c>
      <c r="C3" s="38" t="s">
        <v>336</v>
      </c>
      <c r="D3" s="38" t="s">
        <v>337</v>
      </c>
      <c r="E3" s="38" t="s">
        <v>337</v>
      </c>
      <c r="F3" s="38" t="s">
        <v>338</v>
      </c>
      <c r="G3" s="38" t="s">
        <v>338</v>
      </c>
      <c r="H3" s="37"/>
      <c r="I3" s="37"/>
    </row>
    <row r="4" spans="1:10" ht="18" x14ac:dyDescent="0.35">
      <c r="A4" s="37"/>
      <c r="B4" s="39" t="s">
        <v>339</v>
      </c>
      <c r="C4" s="39" t="s">
        <v>340</v>
      </c>
      <c r="D4" s="39" t="s">
        <v>339</v>
      </c>
      <c r="E4" s="39" t="s">
        <v>340</v>
      </c>
      <c r="F4" s="39" t="s">
        <v>339</v>
      </c>
      <c r="G4" s="39" t="s">
        <v>340</v>
      </c>
      <c r="H4" s="40" t="s">
        <v>341</v>
      </c>
      <c r="I4" s="41" t="s">
        <v>342</v>
      </c>
      <c r="J4" s="41" t="s">
        <v>343</v>
      </c>
    </row>
    <row r="5" spans="1:10" ht="18" x14ac:dyDescent="0.35">
      <c r="A5" s="39" t="s">
        <v>344</v>
      </c>
      <c r="B5" s="2">
        <v>12</v>
      </c>
      <c r="C5" s="2">
        <v>10</v>
      </c>
      <c r="D5" s="2">
        <v>8</v>
      </c>
      <c r="E5" s="2">
        <v>3</v>
      </c>
      <c r="F5" s="2">
        <v>18</v>
      </c>
      <c r="G5" s="2">
        <v>5</v>
      </c>
      <c r="H5" s="14">
        <f>SUM(B5:G5)</f>
        <v>56</v>
      </c>
      <c r="I5" s="14">
        <v>16</v>
      </c>
      <c r="J5" s="42" t="s">
        <v>11</v>
      </c>
    </row>
    <row r="6" spans="1:10" ht="18" x14ac:dyDescent="0.35">
      <c r="A6" s="39" t="s">
        <v>345</v>
      </c>
      <c r="B6" s="2">
        <v>14</v>
      </c>
      <c r="C6" s="2">
        <v>14</v>
      </c>
      <c r="D6" s="2">
        <v>9</v>
      </c>
      <c r="E6" s="2">
        <v>4</v>
      </c>
      <c r="F6" s="2">
        <v>14</v>
      </c>
      <c r="G6" s="2">
        <v>5</v>
      </c>
      <c r="H6" s="14">
        <f t="shared" ref="H6:H14" si="0">SUM(B6:G6)</f>
        <v>60</v>
      </c>
      <c r="I6" s="14">
        <v>13</v>
      </c>
      <c r="J6" s="42" t="s">
        <v>638</v>
      </c>
    </row>
    <row r="7" spans="1:10" ht="18" x14ac:dyDescent="0.35">
      <c r="A7" s="39" t="s">
        <v>346</v>
      </c>
      <c r="B7" s="2">
        <v>18</v>
      </c>
      <c r="C7" s="2">
        <v>16</v>
      </c>
      <c r="D7" s="2">
        <v>3</v>
      </c>
      <c r="E7" s="2">
        <v>2</v>
      </c>
      <c r="F7" s="2">
        <v>20</v>
      </c>
      <c r="G7" s="2">
        <v>7</v>
      </c>
      <c r="H7" s="14">
        <f t="shared" si="0"/>
        <v>66</v>
      </c>
      <c r="I7" s="14">
        <v>14</v>
      </c>
      <c r="J7" s="42" t="s">
        <v>12</v>
      </c>
    </row>
    <row r="8" spans="1:10" ht="18" x14ac:dyDescent="0.35">
      <c r="A8" s="39" t="s">
        <v>347</v>
      </c>
      <c r="B8" s="2">
        <v>15</v>
      </c>
      <c r="C8" s="2">
        <v>6</v>
      </c>
      <c r="D8" s="2">
        <v>11</v>
      </c>
      <c r="E8" s="2">
        <v>15</v>
      </c>
      <c r="F8" s="2">
        <v>11</v>
      </c>
      <c r="G8" s="2">
        <v>6</v>
      </c>
      <c r="H8" s="14">
        <f t="shared" si="0"/>
        <v>64</v>
      </c>
      <c r="I8" s="14">
        <v>14</v>
      </c>
      <c r="J8" s="42" t="s">
        <v>639</v>
      </c>
    </row>
    <row r="9" spans="1:10" ht="18" x14ac:dyDescent="0.35">
      <c r="A9" s="39" t="s">
        <v>348</v>
      </c>
      <c r="B9" s="2">
        <v>23</v>
      </c>
      <c r="C9" s="2">
        <v>11</v>
      </c>
      <c r="D9" s="2">
        <v>9</v>
      </c>
      <c r="E9" s="2">
        <v>5</v>
      </c>
      <c r="F9" s="2">
        <v>13</v>
      </c>
      <c r="G9" s="2">
        <v>5</v>
      </c>
      <c r="H9" s="14">
        <f t="shared" ref="H9" si="1">SUM(B9:G9)</f>
        <v>66</v>
      </c>
      <c r="I9" s="14">
        <v>15</v>
      </c>
      <c r="J9" s="42" t="s">
        <v>13</v>
      </c>
    </row>
    <row r="10" spans="1:10" ht="18" x14ac:dyDescent="0.35">
      <c r="A10" s="39" t="s">
        <v>349</v>
      </c>
      <c r="B10" s="2">
        <v>22</v>
      </c>
      <c r="C10" s="2">
        <v>12</v>
      </c>
      <c r="D10" s="2">
        <v>8</v>
      </c>
      <c r="E10" s="2">
        <v>4</v>
      </c>
      <c r="F10" s="2">
        <v>16</v>
      </c>
      <c r="G10" s="2">
        <v>6</v>
      </c>
      <c r="H10" s="14">
        <f t="shared" si="0"/>
        <v>68</v>
      </c>
      <c r="I10" s="14">
        <v>14</v>
      </c>
      <c r="J10" s="42" t="s">
        <v>15</v>
      </c>
    </row>
    <row r="11" spans="1:10" ht="18" x14ac:dyDescent="0.35">
      <c r="A11" s="39" t="s">
        <v>350</v>
      </c>
      <c r="B11" s="2"/>
      <c r="C11" s="2"/>
      <c r="D11" s="2"/>
      <c r="E11" s="2"/>
      <c r="F11" s="2"/>
      <c r="G11" s="2"/>
      <c r="H11" s="14">
        <f t="shared" si="0"/>
        <v>0</v>
      </c>
      <c r="I11" s="14"/>
      <c r="J11" s="42" t="s">
        <v>14</v>
      </c>
    </row>
    <row r="12" spans="1:10" ht="18" x14ac:dyDescent="0.35">
      <c r="A12" s="39" t="s">
        <v>351</v>
      </c>
      <c r="B12" s="2"/>
      <c r="C12" s="2"/>
      <c r="D12" s="2"/>
      <c r="E12" s="2"/>
      <c r="F12" s="2"/>
      <c r="G12" s="2"/>
      <c r="H12" s="14">
        <f t="shared" si="0"/>
        <v>0</v>
      </c>
      <c r="I12" s="14"/>
      <c r="J12" s="42" t="s">
        <v>15</v>
      </c>
    </row>
    <row r="13" spans="1:10" ht="18" x14ac:dyDescent="0.35">
      <c r="A13" s="39" t="s">
        <v>352</v>
      </c>
      <c r="B13" s="2"/>
      <c r="C13" s="2"/>
      <c r="D13" s="2"/>
      <c r="E13" s="2"/>
      <c r="F13" s="2"/>
      <c r="G13" s="2"/>
      <c r="H13" s="14">
        <f t="shared" si="0"/>
        <v>0</v>
      </c>
      <c r="I13" s="14"/>
      <c r="J13" s="42" t="s">
        <v>353</v>
      </c>
    </row>
    <row r="14" spans="1:10" ht="18" x14ac:dyDescent="0.35">
      <c r="A14" s="39" t="s">
        <v>354</v>
      </c>
      <c r="B14" s="2"/>
      <c r="C14" s="2"/>
      <c r="D14" s="2"/>
      <c r="E14" s="2"/>
      <c r="F14" s="2"/>
      <c r="G14" s="2"/>
      <c r="H14" s="14">
        <f t="shared" si="0"/>
        <v>0</v>
      </c>
      <c r="I14" s="14"/>
      <c r="J14" s="42" t="s">
        <v>355</v>
      </c>
    </row>
    <row r="15" spans="1:10" ht="18" x14ac:dyDescent="0.35">
      <c r="A15" s="38" t="s">
        <v>356</v>
      </c>
      <c r="B15" s="2">
        <f t="shared" ref="B15:I15" si="2">SUM(B5:B14)</f>
        <v>104</v>
      </c>
      <c r="C15" s="2">
        <f t="shared" si="2"/>
        <v>69</v>
      </c>
      <c r="D15" s="2">
        <f t="shared" si="2"/>
        <v>48</v>
      </c>
      <c r="E15" s="2">
        <f t="shared" si="2"/>
        <v>33</v>
      </c>
      <c r="F15" s="2">
        <f t="shared" si="2"/>
        <v>92</v>
      </c>
      <c r="G15" s="2">
        <f t="shared" si="2"/>
        <v>34</v>
      </c>
      <c r="H15" s="2">
        <f t="shared" si="2"/>
        <v>380</v>
      </c>
      <c r="I15" s="2">
        <f t="shared" si="2"/>
        <v>86</v>
      </c>
      <c r="J15" s="42" t="s">
        <v>341</v>
      </c>
    </row>
    <row r="16" spans="1:10" ht="18" x14ac:dyDescent="0.35">
      <c r="A16" s="38" t="s">
        <v>357</v>
      </c>
      <c r="B16" s="2">
        <f>IF(B15&gt;0,AVERAGE(B5:B14),"")</f>
        <v>17.333333333333332</v>
      </c>
      <c r="C16" s="2">
        <f t="shared" ref="C16:I16" si="3">IF(C15&gt;0,AVERAGE(C5:C14),"")</f>
        <v>11.5</v>
      </c>
      <c r="D16" s="2">
        <f t="shared" si="3"/>
        <v>8</v>
      </c>
      <c r="E16" s="2">
        <f t="shared" si="3"/>
        <v>5.5</v>
      </c>
      <c r="F16" s="2">
        <f t="shared" si="3"/>
        <v>15.333333333333334</v>
      </c>
      <c r="G16" s="2">
        <f t="shared" si="3"/>
        <v>5.666666666666667</v>
      </c>
      <c r="H16" s="2">
        <f t="shared" si="3"/>
        <v>38</v>
      </c>
      <c r="I16" s="2">
        <f t="shared" si="3"/>
        <v>14.333333333333334</v>
      </c>
      <c r="J16" s="42" t="s">
        <v>358</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G230"/>
  <sheetViews>
    <sheetView tabSelected="1" zoomScale="127" zoomScaleNormal="127" workbookViewId="0">
      <pane xSplit="6" ySplit="4" topLeftCell="AO5" activePane="bottomRight" state="frozen"/>
      <selection pane="topRight" activeCell="G1" sqref="G1"/>
      <selection pane="bottomLeft" activeCell="A5" sqref="A5"/>
      <selection pane="bottomRight" activeCell="AV1" sqref="AV1"/>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5" max="35" width="10.33203125"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style="24" bestFit="1" customWidth="1"/>
    <col min="78" max="78" width="11.88671875" bestFit="1" customWidth="1"/>
    <col min="79" max="79" width="13.33203125" bestFit="1" customWidth="1"/>
    <col min="80" max="80" width="11.77734375" bestFit="1" customWidth="1"/>
    <col min="81" max="83" width="10.44140625" style="24" bestFit="1" customWidth="1"/>
    <col min="84" max="85" width="10.44140625" bestFit="1" customWidth="1"/>
  </cols>
  <sheetData>
    <row r="1" spans="1:85" ht="36" customHeight="1" x14ac:dyDescent="0.3">
      <c r="C1" s="154" t="str">
        <f>_xlfn.TEXTJOIN(" ",1,"Aantal schermers:",Tabel2[[#Totals],[aanwezigheid]])</f>
        <v>Aantal schermers: 0</v>
      </c>
      <c r="H1" s="149" t="s">
        <v>598</v>
      </c>
      <c r="J1" s="150" t="s">
        <v>604</v>
      </c>
      <c r="K1" s="150" t="s">
        <v>607</v>
      </c>
      <c r="L1" s="150" t="s">
        <v>602</v>
      </c>
    </row>
    <row r="2" spans="1:85" ht="36" customHeight="1" x14ac:dyDescent="0.3">
      <c r="H2" s="150" t="s">
        <v>599</v>
      </c>
      <c r="J2" s="150" t="s">
        <v>605</v>
      </c>
      <c r="K2" s="150" t="s">
        <v>608</v>
      </c>
      <c r="L2" s="150" t="s">
        <v>603</v>
      </c>
    </row>
    <row r="3" spans="1:85" ht="36" customHeight="1" x14ac:dyDescent="0.3">
      <c r="H3" s="150" t="s">
        <v>600</v>
      </c>
      <c r="J3" s="150" t="s">
        <v>606</v>
      </c>
      <c r="K3" s="150" t="s">
        <v>601</v>
      </c>
      <c r="L3" s="151"/>
      <c r="M3" s="151" t="s">
        <v>609</v>
      </c>
      <c r="N3" s="151"/>
      <c r="O3" s="151"/>
      <c r="P3" s="151"/>
      <c r="Q3" s="151"/>
      <c r="R3" s="151"/>
      <c r="S3" s="151" t="s">
        <v>610</v>
      </c>
      <c r="T3" s="151"/>
      <c r="U3" s="151"/>
      <c r="V3" s="151"/>
      <c r="W3" s="151"/>
      <c r="X3" s="151"/>
      <c r="Y3" s="151" t="s">
        <v>611</v>
      </c>
      <c r="Z3" s="151"/>
      <c r="AA3" s="151"/>
      <c r="AB3" s="151"/>
      <c r="AC3" s="151"/>
      <c r="AD3" s="151"/>
      <c r="AE3" s="151" t="s">
        <v>612</v>
      </c>
      <c r="AF3" s="151"/>
      <c r="AG3" s="151"/>
      <c r="AH3" s="151"/>
      <c r="AI3" s="151"/>
      <c r="AJ3" s="151"/>
      <c r="AK3" s="151" t="s">
        <v>613</v>
      </c>
      <c r="AL3" s="151"/>
      <c r="AM3" s="151"/>
      <c r="AN3" s="151"/>
      <c r="AO3" s="151"/>
      <c r="AP3" s="151"/>
      <c r="AQ3" s="151" t="s">
        <v>614</v>
      </c>
      <c r="AR3" s="151"/>
      <c r="AS3" s="151"/>
      <c r="AT3" s="151"/>
      <c r="AU3" s="151"/>
      <c r="AV3" s="151"/>
      <c r="AW3" s="151" t="s">
        <v>615</v>
      </c>
      <c r="AX3" s="151"/>
      <c r="AY3" s="151"/>
      <c r="AZ3" s="151"/>
      <c r="BA3" s="151"/>
      <c r="BB3" s="151"/>
      <c r="BC3" s="151" t="s">
        <v>616</v>
      </c>
      <c r="BD3" s="151"/>
      <c r="BE3" s="151"/>
      <c r="BF3" s="151"/>
      <c r="BG3" s="151"/>
      <c r="BH3" s="151"/>
      <c r="BI3" s="151" t="s">
        <v>617</v>
      </c>
      <c r="BJ3" s="151"/>
      <c r="BK3" s="151"/>
      <c r="BL3" s="151"/>
      <c r="BM3" s="151"/>
      <c r="BN3" s="151"/>
      <c r="BO3" s="151" t="s">
        <v>618</v>
      </c>
      <c r="BU3" s="164" t="s">
        <v>619</v>
      </c>
    </row>
    <row r="4" spans="1:85" x14ac:dyDescent="0.3">
      <c r="A4" t="s">
        <v>102</v>
      </c>
      <c r="B4" s="24" t="s">
        <v>103</v>
      </c>
      <c r="C4" s="24" t="s">
        <v>104</v>
      </c>
      <c r="D4" t="s">
        <v>0</v>
      </c>
      <c r="E4" s="24" t="s">
        <v>94</v>
      </c>
      <c r="F4" t="s">
        <v>1</v>
      </c>
      <c r="G4" t="s">
        <v>95</v>
      </c>
      <c r="H4" t="s">
        <v>96</v>
      </c>
      <c r="I4" t="s">
        <v>105</v>
      </c>
      <c r="J4" t="s">
        <v>97</v>
      </c>
      <c r="K4" t="s">
        <v>637</v>
      </c>
      <c r="L4" t="s">
        <v>636</v>
      </c>
      <c r="M4" t="s">
        <v>110</v>
      </c>
      <c r="N4" t="s">
        <v>106</v>
      </c>
      <c r="O4" t="s">
        <v>156</v>
      </c>
      <c r="P4" t="s">
        <v>107</v>
      </c>
      <c r="Q4" t="s">
        <v>108</v>
      </c>
      <c r="R4" t="s">
        <v>109</v>
      </c>
      <c r="S4" t="s">
        <v>111</v>
      </c>
      <c r="T4" t="s">
        <v>112</v>
      </c>
      <c r="U4" t="s">
        <v>157</v>
      </c>
      <c r="V4" t="s">
        <v>113</v>
      </c>
      <c r="W4" t="s">
        <v>114</v>
      </c>
      <c r="X4" t="s">
        <v>115</v>
      </c>
      <c r="Y4" t="s">
        <v>116</v>
      </c>
      <c r="Z4" t="s">
        <v>117</v>
      </c>
      <c r="AA4" t="s">
        <v>158</v>
      </c>
      <c r="AB4" t="s">
        <v>118</v>
      </c>
      <c r="AC4" t="s">
        <v>119</v>
      </c>
      <c r="AD4" t="s">
        <v>120</v>
      </c>
      <c r="AE4" t="s">
        <v>121</v>
      </c>
      <c r="AF4" t="s">
        <v>122</v>
      </c>
      <c r="AG4" t="s">
        <v>159</v>
      </c>
      <c r="AH4" t="s">
        <v>123</v>
      </c>
      <c r="AI4" t="s">
        <v>124</v>
      </c>
      <c r="AJ4" t="s">
        <v>125</v>
      </c>
      <c r="AK4" t="s">
        <v>126</v>
      </c>
      <c r="AL4" t="s">
        <v>127</v>
      </c>
      <c r="AM4" t="s">
        <v>160</v>
      </c>
      <c r="AN4" t="s">
        <v>128</v>
      </c>
      <c r="AO4" t="s">
        <v>129</v>
      </c>
      <c r="AP4" t="s">
        <v>130</v>
      </c>
      <c r="AQ4" t="s">
        <v>131</v>
      </c>
      <c r="AR4" t="s">
        <v>132</v>
      </c>
      <c r="AS4" t="s">
        <v>161</v>
      </c>
      <c r="AT4" t="s">
        <v>133</v>
      </c>
      <c r="AU4" t="s">
        <v>134</v>
      </c>
      <c r="AV4" s="160" t="s">
        <v>135</v>
      </c>
      <c r="AW4" t="s">
        <v>136</v>
      </c>
      <c r="AX4" t="s">
        <v>137</v>
      </c>
      <c r="AY4" t="s">
        <v>162</v>
      </c>
      <c r="AZ4" t="s">
        <v>138</v>
      </c>
      <c r="BA4" t="s">
        <v>139</v>
      </c>
      <c r="BB4" t="s">
        <v>140</v>
      </c>
      <c r="BC4" t="s">
        <v>141</v>
      </c>
      <c r="BD4" t="s">
        <v>142</v>
      </c>
      <c r="BE4" t="s">
        <v>163</v>
      </c>
      <c r="BF4" t="s">
        <v>143</v>
      </c>
      <c r="BG4" t="s">
        <v>144</v>
      </c>
      <c r="BH4" t="s">
        <v>145</v>
      </c>
      <c r="BI4" t="s">
        <v>146</v>
      </c>
      <c r="BJ4" t="s">
        <v>147</v>
      </c>
      <c r="BK4" t="s">
        <v>164</v>
      </c>
      <c r="BL4" t="s">
        <v>148</v>
      </c>
      <c r="BM4" t="s">
        <v>149</v>
      </c>
      <c r="BN4" t="s">
        <v>165</v>
      </c>
      <c r="BO4" t="s">
        <v>150</v>
      </c>
      <c r="BP4" t="s">
        <v>151</v>
      </c>
      <c r="BQ4" t="s">
        <v>152</v>
      </c>
      <c r="BR4" t="s">
        <v>153</v>
      </c>
      <c r="BS4" t="s">
        <v>154</v>
      </c>
      <c r="BT4" t="s">
        <v>155</v>
      </c>
      <c r="BU4" s="24" t="s">
        <v>98</v>
      </c>
      <c r="BV4" s="24" t="s">
        <v>99</v>
      </c>
      <c r="BW4" s="24" t="s">
        <v>100</v>
      </c>
      <c r="BX4" s="24" t="s">
        <v>101</v>
      </c>
      <c r="BZ4" t="s">
        <v>725</v>
      </c>
      <c r="CA4" t="s">
        <v>726</v>
      </c>
      <c r="CB4" t="s">
        <v>727</v>
      </c>
      <c r="CC4" s="24" t="s">
        <v>728</v>
      </c>
      <c r="CD4" s="24" t="s">
        <v>730</v>
      </c>
      <c r="CE4" s="24" t="s">
        <v>729</v>
      </c>
      <c r="CF4" s="24" t="s">
        <v>732</v>
      </c>
      <c r="CG4" s="24" t="s">
        <v>731</v>
      </c>
    </row>
    <row r="5" spans="1:85" ht="15.6" x14ac:dyDescent="0.3">
      <c r="A5" s="24" t="s">
        <v>288</v>
      </c>
      <c r="B5" s="24" t="s">
        <v>166</v>
      </c>
      <c r="D5" t="s">
        <v>289</v>
      </c>
      <c r="E5" s="24">
        <v>116326</v>
      </c>
      <c r="F5" s="27" t="s">
        <v>290</v>
      </c>
      <c r="G5" s="153">
        <f>Tabel2[[#This Row],[pnt t/m 2021/22]]+Tabel2[[#This Row],[pnt 2022/2023]]</f>
        <v>2677.2539682539682</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403.11111111111109</v>
      </c>
      <c r="L5" s="170">
        <v>2274.1428571428573</v>
      </c>
      <c r="M5">
        <v>1</v>
      </c>
      <c r="N5">
        <v>10</v>
      </c>
      <c r="O5">
        <v>4</v>
      </c>
      <c r="P5">
        <v>38</v>
      </c>
      <c r="R5" s="25">
        <f>SUM(Tabel2[[#This Row],[V 1]]*10+Tabel2[[#This Row],[GT 1]])/Tabel2[[#This Row],[AW 1]]*10+Tabel2[[#This Row],[BONUS 1]]</f>
        <v>78</v>
      </c>
      <c r="S5">
        <v>1</v>
      </c>
      <c r="T5">
        <v>10</v>
      </c>
      <c r="U5">
        <v>4</v>
      </c>
      <c r="V5">
        <v>35</v>
      </c>
      <c r="X5" s="25">
        <f>SUM(Tabel2[[#This Row],[V 2]]*10+Tabel2[[#This Row],[GT 2]])/Tabel2[[#This Row],[AW 2]]*10+Tabel2[[#This Row],[BONUS 2]]</f>
        <v>75</v>
      </c>
      <c r="Y5">
        <v>1</v>
      </c>
      <c r="Z5">
        <v>10</v>
      </c>
      <c r="AA5">
        <v>4</v>
      </c>
      <c r="AB5">
        <v>37</v>
      </c>
      <c r="AD5" s="25">
        <f>SUM(Tabel2[[#This Row],[V 3]]*10+Tabel2[[#This Row],[GT 3]])/Tabel2[[#This Row],[AW 3]]*10+Tabel2[[#This Row],[BONUS 3]]</f>
        <v>77</v>
      </c>
      <c r="AE5">
        <v>2</v>
      </c>
      <c r="AF5">
        <v>10</v>
      </c>
      <c r="AG5">
        <v>6</v>
      </c>
      <c r="AH5">
        <v>42</v>
      </c>
      <c r="AJ5" s="25">
        <f>SUM(Tabel2[[#This Row],[V 4]]*10+Tabel2[[#This Row],[GT 4]])/Tabel2[[#This Row],[AW 4]]*10+Tabel2[[#This Row],[BONUS 4]]</f>
        <v>102</v>
      </c>
      <c r="AK5">
        <v>1</v>
      </c>
      <c r="AL5">
        <v>9</v>
      </c>
      <c r="AM5">
        <v>3</v>
      </c>
      <c r="AN5">
        <v>34</v>
      </c>
      <c r="AP5" s="25">
        <f>SUM(Tabel2[[#This Row],[V 5]]*10+Tabel2[[#This Row],[GT 5]])/Tabel2[[#This Row],[AW 5]]*10+Tabel2[[#This Row],[BONUS 5]]</f>
        <v>71.111111111111114</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5" s="24">
        <v>2500</v>
      </c>
      <c r="BW5" s="32">
        <f>Tabel2[[#This Row],[Diploma]]-Tabel2[[#This Row],[Uitgeschreven]]</f>
        <v>0</v>
      </c>
      <c r="BX5" s="2" t="str">
        <f>IF(BW5=0,"geen actie",CONCATENATE("diploma uitschrijven: ",BU5," punten"))</f>
        <v>geen actie</v>
      </c>
      <c r="BZ5" s="162">
        <f>Tabel2[[#This Row],[pnt t/m 2021/22]]</f>
        <v>2274.1428571428573</v>
      </c>
      <c r="CA5" s="162">
        <f>Tabel2[[#This Row],[pnt 2022/2023]]</f>
        <v>403.11111111111109</v>
      </c>
    </row>
    <row r="6" spans="1:85" x14ac:dyDescent="0.3">
      <c r="A6" s="24" t="s">
        <v>209</v>
      </c>
      <c r="D6" s="161" t="s">
        <v>622</v>
      </c>
      <c r="E6" s="24">
        <v>120288</v>
      </c>
      <c r="F6" s="27" t="s">
        <v>37</v>
      </c>
      <c r="G6" s="153">
        <f>Tabel2[[#This Row],[pnt t/m 2021/22]]+Tabel2[[#This Row],[pnt 2022/2023]]</f>
        <v>464.48717948717956</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464.48717948717956</v>
      </c>
      <c r="L6" s="152">
        <v>0</v>
      </c>
      <c r="M6">
        <v>13</v>
      </c>
      <c r="N6">
        <v>9</v>
      </c>
      <c r="O6">
        <v>2</v>
      </c>
      <c r="P6">
        <v>31</v>
      </c>
      <c r="R6" s="25">
        <f>SUM(Tabel2[[#This Row],[V 1]]*10+Tabel2[[#This Row],[GT 1]])/Tabel2[[#This Row],[AW 1]]*10+Tabel2[[#This Row],[BONUS 1]]</f>
        <v>56.666666666666671</v>
      </c>
      <c r="S6">
        <v>10</v>
      </c>
      <c r="T6">
        <v>13</v>
      </c>
      <c r="U6">
        <v>8</v>
      </c>
      <c r="V6">
        <v>58</v>
      </c>
      <c r="X6" s="25">
        <f>SUM(Tabel2[[#This Row],[V 2]]*10+Tabel2[[#This Row],[GT 2]])/Tabel2[[#This Row],[AW 2]]*10+Tabel2[[#This Row],[BONUS 2]]</f>
        <v>106.15384615384615</v>
      </c>
      <c r="Y6">
        <v>10</v>
      </c>
      <c r="Z6">
        <v>12</v>
      </c>
      <c r="AA6">
        <v>9</v>
      </c>
      <c r="AB6">
        <v>52</v>
      </c>
      <c r="AD6" s="25">
        <f>SUM(Tabel2[[#This Row],[V 3]]*10+Tabel2[[#This Row],[GT 3]])/Tabel2[[#This Row],[AW 3]]*10+Tabel2[[#This Row],[BONUS 3]]</f>
        <v>118.33333333333334</v>
      </c>
      <c r="AF6">
        <v>1</v>
      </c>
      <c r="AJ6" s="25">
        <f>SUM(Tabel2[[#This Row],[V 4]]*10+Tabel2[[#This Row],[GT 4]])/Tabel2[[#This Row],[AW 4]]*10+Tabel2[[#This Row],[BONUS 4]]</f>
        <v>0</v>
      </c>
      <c r="AK6">
        <v>10</v>
      </c>
      <c r="AL6">
        <v>9</v>
      </c>
      <c r="AM6">
        <v>5</v>
      </c>
      <c r="AN6">
        <v>34</v>
      </c>
      <c r="AP6" s="25">
        <f>SUM(Tabel2[[#This Row],[V 5]]*10+Tabel2[[#This Row],[GT 5]])/Tabel2[[#This Row],[AW 5]]*10+Tabel2[[#This Row],[BONUS 5]]</f>
        <v>93.333333333333343</v>
      </c>
      <c r="AQ6">
        <v>10</v>
      </c>
      <c r="AR6">
        <v>10</v>
      </c>
      <c r="AS6">
        <v>5</v>
      </c>
      <c r="AT6">
        <v>40</v>
      </c>
      <c r="AV6" s="25">
        <f>SUM(Tabel2[[#This Row],[V 6]]*10+Tabel2[[#This Row],[GT 6]])/Tabel2[[#This Row],[AW 6]]*10+Tabel2[[#This Row],[BONUS 6]]</f>
        <v>90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 s="24">
        <v>250</v>
      </c>
      <c r="BW6" s="32">
        <f>Tabel2[[#This Row],[Diploma]]-Tabel2[[#This Row],[Uitgeschreven]]</f>
        <v>0</v>
      </c>
      <c r="BX6" s="2" t="str">
        <f>IF(BW6=0,"geen actie",CONCATENATE("diploma uitschrijven: ",BU6," punten"))</f>
        <v>geen actie</v>
      </c>
      <c r="BZ6" s="162">
        <f>Tabel2[[#This Row],[pnt t/m 2021/22]]</f>
        <v>0</v>
      </c>
      <c r="CA6" s="162">
        <f>Tabel2[[#This Row],[pnt 2022/2023]]</f>
        <v>464.48717948717956</v>
      </c>
      <c r="CB6" s="162">
        <f>BZ6+CA6</f>
        <v>464.48717948717956</v>
      </c>
    </row>
    <row r="7" spans="1:85" x14ac:dyDescent="0.3">
      <c r="A7" s="24" t="s">
        <v>208</v>
      </c>
      <c r="D7" t="s">
        <v>623</v>
      </c>
      <c r="E7" s="24">
        <v>120284</v>
      </c>
      <c r="F7" s="27" t="s">
        <v>37</v>
      </c>
      <c r="G7" s="153">
        <f>Tabel2[[#This Row],[pnt t/m 2021/22]]+Tabel2[[#This Row],[pnt 2022/2023]]</f>
        <v>188.4126984126984</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188.4126984126984</v>
      </c>
      <c r="L7" s="152">
        <v>0</v>
      </c>
      <c r="M7">
        <v>16</v>
      </c>
      <c r="N7">
        <v>7</v>
      </c>
      <c r="O7">
        <v>1</v>
      </c>
      <c r="P7">
        <v>13</v>
      </c>
      <c r="R7" s="25">
        <f>SUM(Tabel2[[#This Row],[V 1]]*10+Tabel2[[#This Row],[GT 1]])/Tabel2[[#This Row],[AW 1]]*10+Tabel2[[#This Row],[BONUS 1]]</f>
        <v>32.857142857142854</v>
      </c>
      <c r="S7">
        <v>8</v>
      </c>
      <c r="T7">
        <v>6</v>
      </c>
      <c r="U7">
        <v>2</v>
      </c>
      <c r="V7">
        <v>15</v>
      </c>
      <c r="X7" s="25">
        <f>SUM(Tabel2[[#This Row],[V 2]]*10+Tabel2[[#This Row],[GT 2]])/Tabel2[[#This Row],[AW 2]]*10+Tabel2[[#This Row],[BONUS 2]]</f>
        <v>58.333333333333329</v>
      </c>
      <c r="Z7">
        <v>1</v>
      </c>
      <c r="AD7" s="25">
        <f>SUM(Tabel2[[#This Row],[V 3]]*10+Tabel2[[#This Row],[GT 3]])/Tabel2[[#This Row],[AW 3]]*10+Tabel2[[#This Row],[BONUS 3]]</f>
        <v>0</v>
      </c>
      <c r="AE7">
        <v>10</v>
      </c>
      <c r="AF7">
        <v>9</v>
      </c>
      <c r="AG7">
        <v>4</v>
      </c>
      <c r="AH7">
        <v>25</v>
      </c>
      <c r="AJ7" s="25">
        <f>SUM(Tabel2[[#This Row],[V 4]]*10+Tabel2[[#This Row],[GT 4]])/Tabel2[[#This Row],[AW 4]]*10+Tabel2[[#This Row],[BONUS 4]]</f>
        <v>72.222222222222229</v>
      </c>
      <c r="AL7">
        <v>1</v>
      </c>
      <c r="AP7" s="25">
        <f>SUM(Tabel2[[#This Row],[V 5]]*10+Tabel2[[#This Row],[GT 5]])/Tabel2[[#This Row],[AW 5]]*10+Tabel2[[#This Row],[BONUS 5]]</f>
        <v>0</v>
      </c>
      <c r="AQ7">
        <v>8</v>
      </c>
      <c r="AR7">
        <v>8</v>
      </c>
      <c r="AS7">
        <v>1</v>
      </c>
      <c r="AT7">
        <v>10</v>
      </c>
      <c r="AV7" s="25">
        <f>SUM(Tabel2[[#This Row],[V 6]]*10+Tabel2[[#This Row],[GT 6]])/Tabel2[[#This Row],[AW 6]]*10+Tabel2[[#This Row],[BONUS 6]]</f>
        <v>25</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 s="24">
        <v>0</v>
      </c>
      <c r="BW7" s="32">
        <f>Tabel2[[#This Row],[Diploma]]-Tabel2[[#This Row],[Uitgeschreven]]</f>
        <v>0</v>
      </c>
      <c r="BX7" s="2" t="str">
        <f>IF(BW7=0,"geen actie",CONCATENATE("diploma uitschrijven: ",BU7," punten"))</f>
        <v>geen actie</v>
      </c>
      <c r="BZ7" s="162">
        <f>Tabel2[[#This Row],[pnt t/m 2021/22]]</f>
        <v>0</v>
      </c>
      <c r="CA7" s="162">
        <f>Tabel2[[#This Row],[pnt 2022/2023]]</f>
        <v>188.4126984126984</v>
      </c>
      <c r="CB7" s="162">
        <f t="shared" ref="CB7:CB70" si="0">BZ7+CA7</f>
        <v>188.4126984126984</v>
      </c>
    </row>
    <row r="8" spans="1:85" x14ac:dyDescent="0.3">
      <c r="A8" s="24" t="s">
        <v>251</v>
      </c>
      <c r="B8" s="24" t="s">
        <v>166</v>
      </c>
      <c r="D8" t="s">
        <v>252</v>
      </c>
      <c r="E8" s="24">
        <v>116674</v>
      </c>
      <c r="F8" s="27" t="s">
        <v>43</v>
      </c>
      <c r="G8" s="153">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152">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2">
        <f>Tabel2[[#This Row],[Diploma]]-Tabel2[[#This Row],[Uitgeschreven]]</f>
        <v>0</v>
      </c>
      <c r="BX8" s="2" t="str">
        <f>IF(BW8=0,"geen actie",CONCATENATE("diploma uitschrijven: ",BU8," punten"))</f>
        <v>geen actie</v>
      </c>
      <c r="BZ8" s="162">
        <f>Tabel2[[#This Row],[pnt t/m 2021/22]]</f>
        <v>271.16666666666663</v>
      </c>
      <c r="CA8" s="162">
        <f>Tabel2[[#This Row],[pnt 2022/2023]]</f>
        <v>0</v>
      </c>
      <c r="CB8" s="162">
        <f t="shared" si="0"/>
        <v>271.16666666666663</v>
      </c>
    </row>
    <row r="9" spans="1:85" x14ac:dyDescent="0.3">
      <c r="A9" s="24" t="s">
        <v>288</v>
      </c>
      <c r="B9" s="24" t="s">
        <v>166</v>
      </c>
      <c r="D9" t="s">
        <v>741</v>
      </c>
      <c r="E9">
        <v>120333</v>
      </c>
      <c r="F9" s="27"/>
      <c r="G9" s="25">
        <f>Tabel2[[#This Row],[pnt t/m 2021/22]]+Tabel2[[#This Row],[pnt 2022/2023]]</f>
        <v>88.75</v>
      </c>
      <c r="H9">
        <v>2008</v>
      </c>
      <c r="I9">
        <v>2022</v>
      </c>
      <c r="J9" s="26">
        <f>Tabel2[[#This Row],[ijkdatum]]-Tabel2[[#This Row],[Geboren]]</f>
        <v>14</v>
      </c>
      <c r="K9" s="27">
        <f>Tabel2[[#This Row],[TTL 1]]+Tabel2[[#This Row],[TTL 2]]+Tabel2[[#This Row],[TTL 3]]+Tabel2[[#This Row],[TTL 4]]+Tabel2[[#This Row],[TTL 5]]+Tabel2[[#This Row],[TTL 6]]+Tabel2[[#This Row],[TTL 7]]+Tabel2[[#This Row],[TTL 8]]+Tabel2[[#This Row],[TTL 9]]+Tabel2[[#This Row],[TTL 10]]</f>
        <v>88.75</v>
      </c>
      <c r="L9" s="165"/>
      <c r="M9" s="202"/>
      <c r="N9">
        <v>1</v>
      </c>
      <c r="R9" s="165">
        <f>SUM(Tabel2[[#This Row],[V 1]]*10+Tabel2[[#This Row],[GT 1]])/Tabel2[[#This Row],[AW 1]]*10+Tabel2[[#This Row],[BONUS 1]]</f>
        <v>0</v>
      </c>
      <c r="T9">
        <v>1</v>
      </c>
      <c r="X9" s="165">
        <f>SUM(Tabel2[[#This Row],[V 2]]*10+Tabel2[[#This Row],[GT 2]])/Tabel2[[#This Row],[AW 2]]*10+Tabel2[[#This Row],[BONUS 2]]</f>
        <v>0</v>
      </c>
      <c r="Z9">
        <v>1</v>
      </c>
      <c r="AD9" s="165">
        <f>SUM(Tabel2[[#This Row],[V 3]]*10+Tabel2[[#This Row],[GT 3]])/Tabel2[[#This Row],[AW 3]]*10+Tabel2[[#This Row],[BONUS 3]]</f>
        <v>0</v>
      </c>
      <c r="AF9">
        <v>1</v>
      </c>
      <c r="AJ9" s="165">
        <f>SUM(Tabel2[[#This Row],[V 4]]*10+Tabel2[[#This Row],[GT 4]])/Tabel2[[#This Row],[AW 4]]*10+Tabel2[[#This Row],[BONUS 4]]</f>
        <v>0</v>
      </c>
      <c r="AL9">
        <v>1</v>
      </c>
      <c r="AP9" s="165">
        <f>SUM(Tabel2[[#This Row],[V 5]]*10+Tabel2[[#This Row],[GT 5]])/Tabel2[[#This Row],[AW 5]]*10+Tabel2[[#This Row],[BONUS 5]]</f>
        <v>0</v>
      </c>
      <c r="AQ9">
        <v>1</v>
      </c>
      <c r="AR9">
        <v>8</v>
      </c>
      <c r="AS9">
        <v>4</v>
      </c>
      <c r="AT9">
        <v>31</v>
      </c>
      <c r="AV9" s="165">
        <f>SUM(Tabel2[[#This Row],[V 6]]*10+Tabel2[[#This Row],[GT 6]])/Tabel2[[#This Row],[AW 6]]*10+Tabel2[[#This Row],[BONUS 6]]</f>
        <v>88.75</v>
      </c>
      <c r="AX9">
        <v>1</v>
      </c>
      <c r="BB9" s="165">
        <f>SUM(Tabel2[[#This Row],[V 7]]*10+Tabel2[[#This Row],[GT 7]])/Tabel2[[#This Row],[AW 7]]*10+Tabel2[[#This Row],[BONUS 7]]</f>
        <v>0</v>
      </c>
      <c r="BD9">
        <v>1</v>
      </c>
      <c r="BH9" s="165">
        <f>SUM(Tabel2[[#This Row],[V 8]]*10+Tabel2[[#This Row],[GT 8]])/Tabel2[[#This Row],[AW 8]]*10+Tabel2[[#This Row],[BONUS 8]]</f>
        <v>0</v>
      </c>
      <c r="BJ9">
        <v>1</v>
      </c>
      <c r="BN9" s="16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24">
        <f>Tabel2[[#This Row],[Diploma]]-Tabel2[[#This Row],[Uitgeschreven]]</f>
        <v>0</v>
      </c>
      <c r="BX9" s="168" t="str">
        <f>IF(BW9=0,"geen actie",CONCATENATE("diploma uitschrijven: ",BU9," punten"))</f>
        <v>geen actie</v>
      </c>
      <c r="BZ9" s="162">
        <f>Tabel2[[#This Row],[pnt t/m 2021/22]]</f>
        <v>0</v>
      </c>
      <c r="CA9" s="162">
        <f>Tabel2[[#This Row],[pnt 2022/2023]]</f>
        <v>88.75</v>
      </c>
      <c r="CB9" s="162">
        <f t="shared" si="0"/>
        <v>88.75</v>
      </c>
    </row>
    <row r="10" spans="1:85" x14ac:dyDescent="0.3">
      <c r="A10" s="24" t="s">
        <v>251</v>
      </c>
      <c r="B10" s="24" t="s">
        <v>166</v>
      </c>
      <c r="D10" t="s">
        <v>690</v>
      </c>
      <c r="E10" s="24">
        <v>120472</v>
      </c>
      <c r="F10" s="27" t="s">
        <v>59</v>
      </c>
      <c r="G10" s="25">
        <f>Tabel2[[#This Row],[pnt t/m 2021/22]]+Tabel2[[#This Row],[pnt 2022/2023]]</f>
        <v>78.75</v>
      </c>
      <c r="H10">
        <v>2016</v>
      </c>
      <c r="I10">
        <v>2022</v>
      </c>
      <c r="J10" s="26">
        <f>Tabel2[[#This Row],[ijkdatum]]-Tabel2[[#This Row],[Geboren]]</f>
        <v>6</v>
      </c>
      <c r="K10" s="28">
        <f>Tabel2[[#This Row],[TTL 1]]+Tabel2[[#This Row],[TTL 2]]+Tabel2[[#This Row],[TTL 3]]+Tabel2[[#This Row],[TTL 4]]+Tabel2[[#This Row],[TTL 5]]+Tabel2[[#This Row],[TTL 6]]+Tabel2[[#This Row],[TTL 7]]+Tabel2[[#This Row],[TTL 8]]+Tabel2[[#This Row],[TTL 9]]+Tabel2[[#This Row],[TTL 10]]</f>
        <v>78.75</v>
      </c>
      <c r="L10" s="165"/>
      <c r="N10">
        <v>1</v>
      </c>
      <c r="R10" s="165">
        <f>SUM(Tabel2[[#This Row],[V 1]]*10+Tabel2[[#This Row],[GT 1]])/Tabel2[[#This Row],[AW 1]]*10+Tabel2[[#This Row],[BONUS 1]]</f>
        <v>0</v>
      </c>
      <c r="T10">
        <v>1</v>
      </c>
      <c r="X10" s="25">
        <f>SUM(Tabel2[[#This Row],[V 2]]*10+Tabel2[[#This Row],[GT 2]])/Tabel2[[#This Row],[AW 2]]*10+Tabel2[[#This Row],[BONUS 2]]</f>
        <v>0</v>
      </c>
      <c r="Z10">
        <v>1</v>
      </c>
      <c r="AD10" s="25">
        <f>SUM(Tabel2[[#This Row],[V 3]]*10+Tabel2[[#This Row],[GT 3]])/Tabel2[[#This Row],[AW 3]]*10+Tabel2[[#This Row],[BONUS 3]]</f>
        <v>0</v>
      </c>
      <c r="AE10">
        <v>12</v>
      </c>
      <c r="AF10">
        <v>8</v>
      </c>
      <c r="AG10">
        <v>4</v>
      </c>
      <c r="AH10">
        <v>23</v>
      </c>
      <c r="AJ10" s="25">
        <f>SUM(Tabel2[[#This Row],[V 4]]*10+Tabel2[[#This Row],[GT 4]])/Tabel2[[#This Row],[AW 4]]*10+Tabel2[[#This Row],[BONUS 4]]</f>
        <v>78.75</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 s="24">
        <v>0</v>
      </c>
      <c r="BW10" s="24">
        <f>Tabel2[[#This Row],[Diploma]]-Tabel2[[#This Row],[Uitgeschreven]]</f>
        <v>0</v>
      </c>
      <c r="BX10" s="168" t="str">
        <f>IF(BW10=0,"geen actie",CONCATENATE("diploma uitschrijven: ",BU10," punten"))</f>
        <v>geen actie</v>
      </c>
      <c r="BZ10" s="162">
        <f>Tabel2[[#This Row],[pnt t/m 2021/22]]</f>
        <v>0</v>
      </c>
      <c r="CA10" s="162">
        <f>Tabel2[[#This Row],[pnt 2022/2023]]</f>
        <v>78.75</v>
      </c>
      <c r="CB10" s="162">
        <f t="shared" si="0"/>
        <v>78.75</v>
      </c>
    </row>
    <row r="11" spans="1:85" x14ac:dyDescent="0.3">
      <c r="A11" s="24" t="s">
        <v>288</v>
      </c>
      <c r="B11" s="24" t="s">
        <v>166</v>
      </c>
      <c r="D11" t="s">
        <v>291</v>
      </c>
      <c r="E11" s="24">
        <v>119088</v>
      </c>
      <c r="F11" s="27" t="s">
        <v>292</v>
      </c>
      <c r="G11" s="153">
        <f>Tabel2[[#This Row],[pnt t/m 2021/22]]+Tabel2[[#This Row],[pnt 2022/2023]]</f>
        <v>148.85714285714286</v>
      </c>
      <c r="H11">
        <v>2009</v>
      </c>
      <c r="I11">
        <v>2022</v>
      </c>
      <c r="J11" s="26">
        <f>Tabel2[[#This Row],[ijkdatum]]-Tabel2[[#This Row],[Geboren]]</f>
        <v>13</v>
      </c>
      <c r="K11" s="28">
        <f>Tabel2[[#This Row],[TTL 1]]+Tabel2[[#This Row],[TTL 2]]+Tabel2[[#This Row],[TTL 3]]+Tabel2[[#This Row],[TTL 4]]+Tabel2[[#This Row],[TTL 5]]+Tabel2[[#This Row],[TTL 6]]+Tabel2[[#This Row],[TTL 7]]+Tabel2[[#This Row],[TTL 8]]+Tabel2[[#This Row],[TTL 9]]+Tabel2[[#This Row],[TTL 10]]</f>
        <v>0</v>
      </c>
      <c r="L11" s="152">
        <v>148.85714285714286</v>
      </c>
      <c r="N11">
        <v>1</v>
      </c>
      <c r="R11" s="25">
        <f>SUM(Tabel2[[#This Row],[V 1]]*10+Tabel2[[#This Row],[GT 1]])/Tabel2[[#This Row],[AW 1]]*10+Tabel2[[#This Row],[BONUS 1]]</f>
        <v>0</v>
      </c>
      <c r="T11">
        <v>1</v>
      </c>
      <c r="X11" s="25">
        <f>SUM(Tabel2[[#This Row],[V 2]]*10+Tabel2[[#This Row],[GT 2]])/Tabel2[[#This Row],[AW 2]]*10+Tabel2[[#This Row],[BONUS 2]]</f>
        <v>0</v>
      </c>
      <c r="Z11">
        <v>1</v>
      </c>
      <c r="AD11" s="25">
        <f>SUM(Tabel2[[#This Row],[V 3]]*10+Tabel2[[#This Row],[GT 3]])/Tabel2[[#This Row],[AW 3]]*10+Tabel2[[#This Row],[BONUS 3]]</f>
        <v>0</v>
      </c>
      <c r="AF11">
        <v>1</v>
      </c>
      <c r="AJ11" s="25">
        <f>SUM(Tabel2[[#This Row],[V 4]]*10+Tabel2[[#This Row],[GT 4]])/Tabel2[[#This Row],[AW 4]]*10+Tabel2[[#This Row],[BONUS 4]]</f>
        <v>0</v>
      </c>
      <c r="AL11">
        <v>1</v>
      </c>
      <c r="AP11" s="25">
        <f>SUM(Tabel2[[#This Row],[V 5]]*10+Tabel2[[#This Row],[GT 5]])/Tabel2[[#This Row],[AW 5]]*10+Tabel2[[#This Row],[BONUS 5]]</f>
        <v>0</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 s="24">
        <v>0</v>
      </c>
      <c r="BW11" s="32">
        <f>Tabel2[[#This Row],[Diploma]]-Tabel2[[#This Row],[Uitgeschreven]]</f>
        <v>0</v>
      </c>
      <c r="BX11" s="2" t="str">
        <f>IF(BW11=0,"geen actie",CONCATENATE("diploma uitschrijven: ",BU11," punten"))</f>
        <v>geen actie</v>
      </c>
      <c r="BZ11" s="162">
        <f>Tabel2[[#This Row],[pnt t/m 2021/22]]</f>
        <v>148.85714285714286</v>
      </c>
      <c r="CA11" s="162">
        <f>Tabel2[[#This Row],[pnt 2022/2023]]</f>
        <v>0</v>
      </c>
      <c r="CB11" s="162">
        <f t="shared" si="0"/>
        <v>148.85714285714286</v>
      </c>
    </row>
    <row r="12" spans="1:85" x14ac:dyDescent="0.3">
      <c r="A12" s="24" t="s">
        <v>209</v>
      </c>
      <c r="B12" s="24" t="s">
        <v>166</v>
      </c>
      <c r="D12" t="s">
        <v>210</v>
      </c>
      <c r="E12" s="24">
        <v>118947</v>
      </c>
      <c r="F12" s="27" t="s">
        <v>49</v>
      </c>
      <c r="G12" s="153">
        <f>Tabel2[[#This Row],[pnt t/m 2021/22]]+Tabel2[[#This Row],[pnt 2022/2023]]</f>
        <v>1025.1191308691309</v>
      </c>
      <c r="H12">
        <v>2012</v>
      </c>
      <c r="I12">
        <v>2022</v>
      </c>
      <c r="J12" s="26">
        <f>Tabel2[[#This Row],[ijkdatum]]-Tabel2[[#This Row],[Geboren]]</f>
        <v>10</v>
      </c>
      <c r="K12" s="28">
        <f>Tabel2[[#This Row],[TTL 1]]+Tabel2[[#This Row],[TTL 2]]+Tabel2[[#This Row],[TTL 3]]+Tabel2[[#This Row],[TTL 4]]+Tabel2[[#This Row],[TTL 5]]+Tabel2[[#This Row],[TTL 6]]+Tabel2[[#This Row],[TTL 7]]+Tabel2[[#This Row],[TTL 8]]+Tabel2[[#This Row],[TTL 9]]+Tabel2[[#This Row],[TTL 10]]</f>
        <v>421.89393939393943</v>
      </c>
      <c r="L12" s="152">
        <v>603.22519147519154</v>
      </c>
      <c r="M12">
        <v>13</v>
      </c>
      <c r="N12">
        <v>8</v>
      </c>
      <c r="O12">
        <v>5</v>
      </c>
      <c r="P12">
        <v>29</v>
      </c>
      <c r="R12" s="25">
        <f>SUM(Tabel2[[#This Row],[V 1]]*10+Tabel2[[#This Row],[GT 1]])/Tabel2[[#This Row],[AW 1]]*10+Tabel2[[#This Row],[BONUS 1]]</f>
        <v>98.75</v>
      </c>
      <c r="S12">
        <v>9</v>
      </c>
      <c r="T12">
        <v>8</v>
      </c>
      <c r="U12">
        <v>4</v>
      </c>
      <c r="V12">
        <v>33</v>
      </c>
      <c r="X12" s="25">
        <f>SUM(Tabel2[[#This Row],[V 2]]*10+Tabel2[[#This Row],[GT 2]])/Tabel2[[#This Row],[AW 2]]*10+Tabel2[[#This Row],[BONUS 2]]</f>
        <v>91.25</v>
      </c>
      <c r="Y12">
        <v>9</v>
      </c>
      <c r="Z12">
        <v>11</v>
      </c>
      <c r="AA12">
        <v>5</v>
      </c>
      <c r="AB12">
        <v>41</v>
      </c>
      <c r="AD12" s="25">
        <f>SUM(Tabel2[[#This Row],[V 3]]*10+Tabel2[[#This Row],[GT 3]])/Tabel2[[#This Row],[AW 3]]*10+Tabel2[[#This Row],[BONUS 3]]</f>
        <v>82.727272727272734</v>
      </c>
      <c r="AF12">
        <v>1</v>
      </c>
      <c r="AJ12" s="25">
        <f>SUM(Tabel2[[#This Row],[V 4]]*10+Tabel2[[#This Row],[GT 4]])/Tabel2[[#This Row],[AW 4]]*10+Tabel2[[#This Row],[BONUS 4]]</f>
        <v>0</v>
      </c>
      <c r="AK12">
        <v>9</v>
      </c>
      <c r="AL12">
        <v>9</v>
      </c>
      <c r="AM12">
        <v>3</v>
      </c>
      <c r="AN12">
        <v>30</v>
      </c>
      <c r="AP12" s="25">
        <f>SUM(Tabel2[[#This Row],[V 5]]*10+Tabel2[[#This Row],[GT 5]])/Tabel2[[#This Row],[AW 5]]*10+Tabel2[[#This Row],[BONUS 5]]</f>
        <v>66.666666666666671</v>
      </c>
      <c r="AQ12">
        <v>9</v>
      </c>
      <c r="AR12">
        <v>8</v>
      </c>
      <c r="AS12">
        <v>4</v>
      </c>
      <c r="AT12">
        <v>26</v>
      </c>
      <c r="AV12" s="25">
        <f>SUM(Tabel2[[#This Row],[V 6]]*10+Tabel2[[#This Row],[GT 6]])/Tabel2[[#This Row],[AW 6]]*10+Tabel2[[#This Row],[BONUS 6]]</f>
        <v>82.5</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2" s="24">
        <v>750</v>
      </c>
      <c r="BW12" s="32">
        <f>Tabel2[[#This Row],[Diploma]]-Tabel2[[#This Row],[Uitgeschreven]]</f>
        <v>250</v>
      </c>
      <c r="BX12" s="2" t="str">
        <f>IF(BW12=0,"geen actie",CONCATENATE("diploma uitschrijven: ",BU12," punten"))</f>
        <v>diploma uitschrijven: 1000 punten</v>
      </c>
      <c r="BZ12" s="162">
        <f>Tabel2[[#This Row],[pnt t/m 2021/22]]</f>
        <v>603.22519147519154</v>
      </c>
      <c r="CA12" s="162">
        <f>Tabel2[[#This Row],[pnt 2022/2023]]</f>
        <v>421.89393939393943</v>
      </c>
      <c r="CB12" s="162">
        <f t="shared" si="0"/>
        <v>1025.1191308691309</v>
      </c>
    </row>
    <row r="13" spans="1:85" x14ac:dyDescent="0.3">
      <c r="A13" s="24" t="s">
        <v>208</v>
      </c>
      <c r="B13" s="24" t="s">
        <v>166</v>
      </c>
      <c r="D13" t="s">
        <v>167</v>
      </c>
      <c r="E13" s="24">
        <v>118286</v>
      </c>
      <c r="F13" s="27" t="s">
        <v>49</v>
      </c>
      <c r="G13" s="153">
        <f>Tabel2[[#This Row],[pnt t/m 2021/22]]+Tabel2[[#This Row],[pnt 2022/2023]]</f>
        <v>2239.6217948717949</v>
      </c>
      <c r="H13">
        <v>2009</v>
      </c>
      <c r="I13">
        <v>2022</v>
      </c>
      <c r="J13" s="26">
        <f>Tabel2[[#This Row],[ijkdatum]]-Tabel2[[#This Row],[Geboren]]</f>
        <v>13</v>
      </c>
      <c r="K13" s="28">
        <f>Tabel2[[#This Row],[TTL 1]]+Tabel2[[#This Row],[TTL 2]]+Tabel2[[#This Row],[TTL 3]]+Tabel2[[#This Row],[TTL 4]]+Tabel2[[#This Row],[TTL 5]]+Tabel2[[#This Row],[TTL 6]]+Tabel2[[#This Row],[TTL 7]]+Tabel2[[#This Row],[TTL 8]]+Tabel2[[#This Row],[TTL 9]]+Tabel2[[#This Row],[TTL 10]]</f>
        <v>658.75</v>
      </c>
      <c r="L13" s="152">
        <v>1580.8717948717947</v>
      </c>
      <c r="M13">
        <v>16</v>
      </c>
      <c r="N13">
        <v>7</v>
      </c>
      <c r="O13">
        <v>7</v>
      </c>
      <c r="P13">
        <v>35</v>
      </c>
      <c r="R13" s="25">
        <f>SUM(Tabel2[[#This Row],[V 1]]*10+Tabel2[[#This Row],[GT 1]])/Tabel2[[#This Row],[AW 1]]*10+Tabel2[[#This Row],[BONUS 1]]</f>
        <v>150</v>
      </c>
      <c r="S13">
        <v>7</v>
      </c>
      <c r="T13">
        <v>10</v>
      </c>
      <c r="U13">
        <v>7</v>
      </c>
      <c r="V13">
        <v>43</v>
      </c>
      <c r="X13" s="25">
        <f>SUM(Tabel2[[#This Row],[V 2]]*10+Tabel2[[#This Row],[GT 2]])/Tabel2[[#This Row],[AW 2]]*10+Tabel2[[#This Row],[BONUS 2]]</f>
        <v>113</v>
      </c>
      <c r="Y13">
        <v>8</v>
      </c>
      <c r="Z13">
        <v>10</v>
      </c>
      <c r="AA13">
        <v>8</v>
      </c>
      <c r="AB13">
        <v>44</v>
      </c>
      <c r="AD13" s="25">
        <f>SUM(Tabel2[[#This Row],[V 3]]*10+Tabel2[[#This Row],[GT 3]])/Tabel2[[#This Row],[AW 3]]*10+Tabel2[[#This Row],[BONUS 3]]</f>
        <v>124</v>
      </c>
      <c r="AF13">
        <v>1</v>
      </c>
      <c r="AJ13" s="25">
        <f>SUM(Tabel2[[#This Row],[V 4]]*10+Tabel2[[#This Row],[GT 4]])/Tabel2[[#This Row],[AW 4]]*10+Tabel2[[#This Row],[BONUS 4]]</f>
        <v>0</v>
      </c>
      <c r="AK13">
        <v>6</v>
      </c>
      <c r="AL13">
        <v>8</v>
      </c>
      <c r="AM13">
        <v>7</v>
      </c>
      <c r="AN13">
        <v>37</v>
      </c>
      <c r="AP13" s="25">
        <f>SUM(Tabel2[[#This Row],[V 5]]*10+Tabel2[[#This Row],[GT 5]])/Tabel2[[#This Row],[AW 5]]*10+Tabel2[[#This Row],[BONUS 5]]</f>
        <v>133.75</v>
      </c>
      <c r="AQ13">
        <v>7</v>
      </c>
      <c r="AR13">
        <v>10</v>
      </c>
      <c r="AS13">
        <v>9</v>
      </c>
      <c r="AT13">
        <v>48</v>
      </c>
      <c r="AV13" s="25">
        <f>SUM(Tabel2[[#This Row],[V 6]]*10+Tabel2[[#This Row],[GT 6]])/Tabel2[[#This Row],[AW 6]]*10+Tabel2[[#This Row],[BONUS 6]]</f>
        <v>138</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 s="24">
        <v>2000</v>
      </c>
      <c r="BW13" s="32">
        <f>Tabel2[[#This Row],[Diploma]]-Tabel2[[#This Row],[Uitgeschreven]]</f>
        <v>0</v>
      </c>
      <c r="BX13" s="2" t="str">
        <f>IF(BW13=0,"geen actie",CONCATENATE("diploma uitschrijven: ",BU13," punten"))</f>
        <v>geen actie</v>
      </c>
      <c r="BZ13" s="162">
        <f>Tabel2[[#This Row],[pnt t/m 2021/22]]</f>
        <v>1580.8717948717947</v>
      </c>
      <c r="CA13" s="162">
        <f>Tabel2[[#This Row],[pnt 2022/2023]]</f>
        <v>658.75</v>
      </c>
      <c r="CB13" s="162">
        <f t="shared" si="0"/>
        <v>2239.6217948717949</v>
      </c>
    </row>
    <row r="14" spans="1:85" x14ac:dyDescent="0.3">
      <c r="A14" s="24" t="s">
        <v>209</v>
      </c>
      <c r="B14" s="24" t="s">
        <v>166</v>
      </c>
      <c r="D14" t="s">
        <v>211</v>
      </c>
      <c r="F14" s="27" t="s">
        <v>23</v>
      </c>
      <c r="G14" s="153">
        <f>Tabel2[[#This Row],[pnt t/m 2021/22]]+Tabel2[[#This Row],[pnt 2022/2023]]</f>
        <v>44</v>
      </c>
      <c r="H14">
        <v>2011</v>
      </c>
      <c r="I14">
        <v>2022</v>
      </c>
      <c r="J14" s="26">
        <f>Tabel2[[#This Row],[ijkdatum]]-Tabel2[[#This Row],[Geboren]]</f>
        <v>11</v>
      </c>
      <c r="K14" s="28">
        <f>Tabel2[[#This Row],[TTL 1]]+Tabel2[[#This Row],[TTL 2]]+Tabel2[[#This Row],[TTL 3]]+Tabel2[[#This Row],[TTL 4]]+Tabel2[[#This Row],[TTL 5]]+Tabel2[[#This Row],[TTL 6]]+Tabel2[[#This Row],[TTL 7]]+Tabel2[[#This Row],[TTL 8]]+Tabel2[[#This Row],[TTL 9]]+Tabel2[[#This Row],[TTL 10]]</f>
        <v>0</v>
      </c>
      <c r="L14" s="152">
        <v>44</v>
      </c>
      <c r="N14">
        <v>1</v>
      </c>
      <c r="R14" s="25">
        <f>SUM(Tabel2[[#This Row],[V 1]]*10+Tabel2[[#This Row],[GT 1]])/Tabel2[[#This Row],[AW 1]]*10+Tabel2[[#This Row],[BONUS 1]]</f>
        <v>0</v>
      </c>
      <c r="T14">
        <v>1</v>
      </c>
      <c r="X14" s="25">
        <f>SUM(Tabel2[[#This Row],[V 2]]*10+Tabel2[[#This Row],[GT 2]])/Tabel2[[#This Row],[AW 2]]*10+Tabel2[[#This Row],[BONUS 2]]</f>
        <v>0</v>
      </c>
      <c r="Z14">
        <v>1</v>
      </c>
      <c r="AD14" s="25">
        <f>SUM(Tabel2[[#This Row],[V 3]]*10+Tabel2[[#This Row],[GT 3]])/Tabel2[[#This Row],[AW 3]]*10+Tabel2[[#This Row],[BONUS 3]]</f>
        <v>0</v>
      </c>
      <c r="AF14">
        <v>1</v>
      </c>
      <c r="AJ14" s="25">
        <f>SUM(Tabel2[[#This Row],[V 4]]*10+Tabel2[[#This Row],[GT 4]])/Tabel2[[#This Row],[AW 4]]*10+Tabel2[[#This Row],[BONUS 4]]</f>
        <v>0</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 s="24">
        <v>0</v>
      </c>
      <c r="BW14" s="32">
        <f>Tabel2[[#This Row],[Diploma]]-Tabel2[[#This Row],[Uitgeschreven]]</f>
        <v>0</v>
      </c>
      <c r="BX14" s="2" t="str">
        <f>IF(BW14=0,"geen actie",CONCATENATE("diploma uitschrijven: ",BU14," punten"))</f>
        <v>geen actie</v>
      </c>
      <c r="BZ14" s="162">
        <f>Tabel2[[#This Row],[pnt t/m 2021/22]]</f>
        <v>44</v>
      </c>
      <c r="CA14" s="162">
        <f>Tabel2[[#This Row],[pnt 2022/2023]]</f>
        <v>0</v>
      </c>
      <c r="CB14" s="162">
        <f t="shared" si="0"/>
        <v>44</v>
      </c>
    </row>
    <row r="15" spans="1:85" x14ac:dyDescent="0.3">
      <c r="A15" s="24" t="s">
        <v>314</v>
      </c>
      <c r="B15" s="24" t="s">
        <v>166</v>
      </c>
      <c r="D15" t="s">
        <v>706</v>
      </c>
      <c r="E15" s="24">
        <v>119540</v>
      </c>
      <c r="F15" s="27" t="s">
        <v>315</v>
      </c>
      <c r="G15" s="153">
        <f>Tabel2[[#This Row],[pnt t/m 2021/22]]+Tabel2[[#This Row],[pnt 2022/2023]]</f>
        <v>265.71428571428572</v>
      </c>
      <c r="H15">
        <v>2012</v>
      </c>
      <c r="I15">
        <v>2022</v>
      </c>
      <c r="J15" s="26">
        <f>Tabel2[[#This Row],[ijkdatum]]-Tabel2[[#This Row],[Geboren]]</f>
        <v>10</v>
      </c>
      <c r="K15" s="28">
        <f>Tabel2[[#This Row],[TTL 1]]+Tabel2[[#This Row],[TTL 2]]+Tabel2[[#This Row],[TTL 3]]+Tabel2[[#This Row],[TTL 4]]+Tabel2[[#This Row],[TTL 5]]+Tabel2[[#This Row],[TTL 6]]+Tabel2[[#This Row],[TTL 7]]+Tabel2[[#This Row],[TTL 8]]+Tabel2[[#This Row],[TTL 9]]+Tabel2[[#This Row],[TTL 10]]</f>
        <v>115.71428571428571</v>
      </c>
      <c r="L15" s="152">
        <v>150</v>
      </c>
      <c r="N15">
        <v>1</v>
      </c>
      <c r="R15" s="25">
        <f>SUM(Tabel2[[#This Row],[V 1]]*10+Tabel2[[#This Row],[GT 1]])/Tabel2[[#This Row],[AW 1]]*10+Tabel2[[#This Row],[BONUS 1]]</f>
        <v>0</v>
      </c>
      <c r="T15">
        <v>1</v>
      </c>
      <c r="X15" s="25">
        <f>SUM(Tabel2[[#This Row],[V 2]]*10+Tabel2[[#This Row],[GT 2]])/Tabel2[[#This Row],[AW 2]]*10+Tabel2[[#This Row],[BONUS 2]]</f>
        <v>0</v>
      </c>
      <c r="Z15">
        <v>1</v>
      </c>
      <c r="AD15" s="25">
        <f>SUM(Tabel2[[#This Row],[V 3]]*10+Tabel2[[#This Row],[GT 3]])/Tabel2[[#This Row],[AW 3]]*10+Tabel2[[#This Row],[BONUS 3]]</f>
        <v>0</v>
      </c>
      <c r="AE15">
        <v>1</v>
      </c>
      <c r="AF15">
        <v>7</v>
      </c>
      <c r="AG15">
        <v>4</v>
      </c>
      <c r="AH15">
        <v>41</v>
      </c>
      <c r="AJ15" s="25">
        <f>SUM(Tabel2[[#This Row],[V 4]]*10+Tabel2[[#This Row],[GT 4]])/Tabel2[[#This Row],[AW 4]]*10+Tabel2[[#This Row],[BONUS 4]]</f>
        <v>115.71428571428571</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5" s="24">
        <v>250</v>
      </c>
      <c r="BW15" s="32">
        <f>Tabel2[[#This Row],[Diploma]]-Tabel2[[#This Row],[Uitgeschreven]]</f>
        <v>0</v>
      </c>
      <c r="BX15" s="2" t="str">
        <f>IF(BW15=0,"geen actie",CONCATENATE("diploma uitschrijven: ",BU15," punten"))</f>
        <v>geen actie</v>
      </c>
      <c r="BZ15" s="162">
        <f>Tabel2[[#This Row],[pnt t/m 2021/22]]</f>
        <v>150</v>
      </c>
      <c r="CA15" s="162">
        <f>Tabel2[[#This Row],[pnt 2022/2023]]</f>
        <v>115.71428571428571</v>
      </c>
      <c r="CB15" s="162">
        <f t="shared" si="0"/>
        <v>265.71428571428572</v>
      </c>
    </row>
    <row r="16" spans="1:85" x14ac:dyDescent="0.3">
      <c r="A16" s="24" t="s">
        <v>208</v>
      </c>
      <c r="B16" s="24" t="s">
        <v>166</v>
      </c>
      <c r="D16" t="s">
        <v>168</v>
      </c>
      <c r="E16" s="24">
        <v>119707</v>
      </c>
      <c r="F16" s="27" t="s">
        <v>49</v>
      </c>
      <c r="G16" s="153">
        <f>Tabel2[[#This Row],[pnt t/m 2021/22]]+Tabel2[[#This Row],[pnt 2022/2023]]</f>
        <v>295.98809523809524</v>
      </c>
      <c r="H16">
        <v>2010</v>
      </c>
      <c r="I16">
        <v>2022</v>
      </c>
      <c r="J16" s="26">
        <f>Tabel2[[#This Row],[ijkdatum]]-Tabel2[[#This Row],[Geboren]]</f>
        <v>12</v>
      </c>
      <c r="K16" s="28">
        <f>Tabel2[[#This Row],[TTL 1]]+Tabel2[[#This Row],[TTL 2]]+Tabel2[[#This Row],[TTL 3]]+Tabel2[[#This Row],[TTL 4]]+Tabel2[[#This Row],[TTL 5]]+Tabel2[[#This Row],[TTL 6]]+Tabel2[[#This Row],[TTL 7]]+Tabel2[[#This Row],[TTL 8]]+Tabel2[[#This Row],[TTL 9]]+Tabel2[[#This Row],[TTL 10]]</f>
        <v>230.75</v>
      </c>
      <c r="L16" s="152">
        <v>65.238095238095241</v>
      </c>
      <c r="N16">
        <v>1</v>
      </c>
      <c r="R16" s="25">
        <f>SUM(Tabel2[[#This Row],[V 1]]*10+Tabel2[[#This Row],[GT 1]])/Tabel2[[#This Row],[AW 1]]*10+Tabel2[[#This Row],[BONUS 1]]</f>
        <v>0</v>
      </c>
      <c r="S16">
        <v>8</v>
      </c>
      <c r="T16">
        <v>7</v>
      </c>
      <c r="U16">
        <v>3</v>
      </c>
      <c r="V16">
        <v>26</v>
      </c>
      <c r="X16" s="25">
        <f>SUM(Tabel2[[#This Row],[V 2]]*10+Tabel2[[#This Row],[GT 2]])/Tabel2[[#This Row],[AW 2]]*10+Tabel2[[#This Row],[BONUS 2]]</f>
        <v>80</v>
      </c>
      <c r="Y16">
        <v>8</v>
      </c>
      <c r="Z16">
        <v>10</v>
      </c>
      <c r="AA16">
        <v>2</v>
      </c>
      <c r="AB16">
        <v>27</v>
      </c>
      <c r="AD16" s="25">
        <f>SUM(Tabel2[[#This Row],[V 3]]*10+Tabel2[[#This Row],[GT 3]])/Tabel2[[#This Row],[AW 3]]*10+Tabel2[[#This Row],[BONUS 3]]</f>
        <v>47</v>
      </c>
      <c r="AF16">
        <v>1</v>
      </c>
      <c r="AJ16" s="25">
        <f>SUM(Tabel2[[#This Row],[V 4]]*10+Tabel2[[#This Row],[GT 4]])/Tabel2[[#This Row],[AW 4]]*10+Tabel2[[#This Row],[BONUS 4]]</f>
        <v>0</v>
      </c>
      <c r="AL16">
        <v>1</v>
      </c>
      <c r="AP16" s="25">
        <f>SUM(Tabel2[[#This Row],[V 5]]*10+Tabel2[[#This Row],[GT 5]])/Tabel2[[#This Row],[AW 5]]*10+Tabel2[[#This Row],[BONUS 5]]</f>
        <v>0</v>
      </c>
      <c r="AQ16">
        <v>8</v>
      </c>
      <c r="AR16">
        <v>8</v>
      </c>
      <c r="AS16">
        <v>5</v>
      </c>
      <c r="AT16">
        <v>33</v>
      </c>
      <c r="AV16" s="25">
        <f>SUM(Tabel2[[#This Row],[V 6]]*10+Tabel2[[#This Row],[GT 6]])/Tabel2[[#This Row],[AW 6]]*10+Tabel2[[#This Row],[BONUS 6]]</f>
        <v>103.75</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 s="24">
        <v>0</v>
      </c>
      <c r="BW16" s="32">
        <f>Tabel2[[#This Row],[Diploma]]-Tabel2[[#This Row],[Uitgeschreven]]</f>
        <v>250</v>
      </c>
      <c r="BX16" s="2" t="str">
        <f>IF(BW16=0,"geen actie",CONCATENATE("diploma uitschrijven: ",BU16," punten"))</f>
        <v>diploma uitschrijven: 250 punten</v>
      </c>
      <c r="BZ16" s="162">
        <f>Tabel2[[#This Row],[pnt t/m 2021/22]]</f>
        <v>65.238095238095241</v>
      </c>
      <c r="CA16" s="162">
        <f>Tabel2[[#This Row],[pnt 2022/2023]]</f>
        <v>230.75</v>
      </c>
      <c r="CB16" s="162">
        <f t="shared" si="0"/>
        <v>295.98809523809524</v>
      </c>
    </row>
    <row r="17" spans="1:80" x14ac:dyDescent="0.3">
      <c r="A17" s="24" t="s">
        <v>209</v>
      </c>
      <c r="D17" t="s">
        <v>212</v>
      </c>
      <c r="E17" s="24">
        <v>119705</v>
      </c>
      <c r="F17" s="27" t="s">
        <v>49</v>
      </c>
      <c r="G17" s="153">
        <f>Tabel2[[#This Row],[pnt t/m 2021/22]]+Tabel2[[#This Row],[pnt 2022/2023]]</f>
        <v>210.70238095238093</v>
      </c>
      <c r="H17">
        <v>2014</v>
      </c>
      <c r="I17">
        <v>2022</v>
      </c>
      <c r="J17" s="26">
        <f>Tabel2[[#This Row],[ijkdatum]]-Tabel2[[#This Row],[Geboren]]</f>
        <v>8</v>
      </c>
      <c r="K17" s="28">
        <f>Tabel2[[#This Row],[TTL 1]]+Tabel2[[#This Row],[TTL 2]]+Tabel2[[#This Row],[TTL 3]]+Tabel2[[#This Row],[TTL 4]]+Tabel2[[#This Row],[TTL 5]]+Tabel2[[#This Row],[TTL 6]]+Tabel2[[#This Row],[TTL 7]]+Tabel2[[#This Row],[TTL 8]]+Tabel2[[#This Row],[TTL 9]]+Tabel2[[#This Row],[TTL 10]]</f>
        <v>177.66666666666666</v>
      </c>
      <c r="L17" s="152">
        <v>33.035714285714285</v>
      </c>
      <c r="N17">
        <v>1</v>
      </c>
      <c r="R17" s="25">
        <f>SUM(Tabel2[[#This Row],[V 1]]*10+Tabel2[[#This Row],[GT 1]])/Tabel2[[#This Row],[AW 1]]*10+Tabel2[[#This Row],[BONUS 1]]</f>
        <v>0</v>
      </c>
      <c r="S17">
        <v>9</v>
      </c>
      <c r="T17">
        <v>8</v>
      </c>
      <c r="U17">
        <v>1</v>
      </c>
      <c r="V17">
        <v>16</v>
      </c>
      <c r="X17" s="25">
        <f>SUM(Tabel2[[#This Row],[V 2]]*10+Tabel2[[#This Row],[GT 2]])/Tabel2[[#This Row],[AW 2]]*10+Tabel2[[#This Row],[BONUS 2]]</f>
        <v>32.5</v>
      </c>
      <c r="Y17">
        <v>10</v>
      </c>
      <c r="Z17">
        <v>12</v>
      </c>
      <c r="AA17">
        <v>6</v>
      </c>
      <c r="AB17">
        <v>41</v>
      </c>
      <c r="AD17" s="25">
        <f>SUM(Tabel2[[#This Row],[V 3]]*10+Tabel2[[#This Row],[GT 3]])/Tabel2[[#This Row],[AW 3]]*10+Tabel2[[#This Row],[BONUS 3]]</f>
        <v>84.166666666666657</v>
      </c>
      <c r="AF17">
        <v>1</v>
      </c>
      <c r="AJ17" s="25">
        <f>SUM(Tabel2[[#This Row],[V 4]]*10+Tabel2[[#This Row],[GT 4]])/Tabel2[[#This Row],[AW 4]]*10+Tabel2[[#This Row],[BONUS 4]]</f>
        <v>0</v>
      </c>
      <c r="AL17">
        <v>1</v>
      </c>
      <c r="AP17" s="25">
        <f>SUM(Tabel2[[#This Row],[V 5]]*10+Tabel2[[#This Row],[GT 5]])/Tabel2[[#This Row],[AW 5]]*10+Tabel2[[#This Row],[BONUS 5]]</f>
        <v>0</v>
      </c>
      <c r="AQ17">
        <v>10</v>
      </c>
      <c r="AR17">
        <v>10</v>
      </c>
      <c r="AS17">
        <v>3</v>
      </c>
      <c r="AT17">
        <v>31</v>
      </c>
      <c r="AV17" s="25">
        <f>SUM(Tabel2[[#This Row],[V 6]]*10+Tabel2[[#This Row],[GT 6]])/Tabel2[[#This Row],[AW 6]]*10+Tabel2[[#This Row],[BONUS 6]]</f>
        <v>61</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 s="24">
        <v>0</v>
      </c>
      <c r="BW17" s="32">
        <f>Tabel2[[#This Row],[Diploma]]-Tabel2[[#This Row],[Uitgeschreven]]</f>
        <v>0</v>
      </c>
      <c r="BX17" s="2" t="str">
        <f>IF(BW17=0,"geen actie",CONCATENATE("diploma uitschrijven: ",BU17," punten"))</f>
        <v>geen actie</v>
      </c>
      <c r="BZ17" s="162">
        <f>Tabel2[[#This Row],[pnt t/m 2021/22]]</f>
        <v>33.035714285714285</v>
      </c>
      <c r="CA17" s="162">
        <f>Tabel2[[#This Row],[pnt 2022/2023]]</f>
        <v>177.66666666666666</v>
      </c>
      <c r="CB17" s="162">
        <f t="shared" si="0"/>
        <v>210.70238095238093</v>
      </c>
    </row>
    <row r="18" spans="1:80" x14ac:dyDescent="0.3">
      <c r="A18" s="24" t="s">
        <v>251</v>
      </c>
      <c r="B18" s="24" t="s">
        <v>166</v>
      </c>
      <c r="D18" t="s">
        <v>253</v>
      </c>
      <c r="E18" s="24">
        <v>118695</v>
      </c>
      <c r="F18" s="27" t="s">
        <v>43</v>
      </c>
      <c r="G18" s="153">
        <f>Tabel2[[#This Row],[pnt t/m 2021/22]]+Tabel2[[#This Row],[pnt 2022/2023]]</f>
        <v>413.18627450980398</v>
      </c>
      <c r="H18">
        <v>2004</v>
      </c>
      <c r="I18">
        <v>2022</v>
      </c>
      <c r="J18" s="26">
        <f>Tabel2[[#This Row],[ijkdatum]]-Tabel2[[#This Row],[Geboren]]</f>
        <v>18</v>
      </c>
      <c r="K18" s="28">
        <f>Tabel2[[#This Row],[TTL 1]]+Tabel2[[#This Row],[TTL 2]]+Tabel2[[#This Row],[TTL 3]]+Tabel2[[#This Row],[TTL 4]]+Tabel2[[#This Row],[TTL 5]]+Tabel2[[#This Row],[TTL 6]]+Tabel2[[#This Row],[TTL 7]]+Tabel2[[#This Row],[TTL 8]]+Tabel2[[#This Row],[TTL 9]]+Tabel2[[#This Row],[TTL 10]]</f>
        <v>0</v>
      </c>
      <c r="L18" s="152">
        <v>413.18627450980398</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 s="24">
        <v>250</v>
      </c>
      <c r="BW18" s="32">
        <f>Tabel2[[#This Row],[Diploma]]-Tabel2[[#This Row],[Uitgeschreven]]</f>
        <v>0</v>
      </c>
      <c r="BX18" s="2" t="str">
        <f>IF(BW18=0,"geen actie",CONCATENATE("diploma uitschrijven: ",BU18," punten"))</f>
        <v>geen actie</v>
      </c>
      <c r="BZ18" s="162">
        <f>Tabel2[[#This Row],[pnt t/m 2021/22]]</f>
        <v>413.18627450980398</v>
      </c>
      <c r="CA18" s="162">
        <f>Tabel2[[#This Row],[pnt 2022/2023]]</f>
        <v>0</v>
      </c>
      <c r="CB18" s="162">
        <f t="shared" si="0"/>
        <v>413.18627450980398</v>
      </c>
    </row>
    <row r="19" spans="1:80" x14ac:dyDescent="0.3">
      <c r="A19" s="24" t="s">
        <v>288</v>
      </c>
      <c r="B19" s="24" t="s">
        <v>166</v>
      </c>
      <c r="D19" t="s">
        <v>293</v>
      </c>
      <c r="E19" s="24">
        <v>116707</v>
      </c>
      <c r="F19" s="27" t="s">
        <v>61</v>
      </c>
      <c r="G19" s="153">
        <f>Tabel2[[#This Row],[pnt t/m 2021/22]]+Tabel2[[#This Row],[pnt 2022/2023]]</f>
        <v>1315.2968697968697</v>
      </c>
      <c r="H19">
        <v>2007</v>
      </c>
      <c r="I19">
        <v>2022</v>
      </c>
      <c r="J19" s="26">
        <f>Tabel2[[#This Row],[ijkdatum]]-Tabel2[[#This Row],[Geboren]]</f>
        <v>15</v>
      </c>
      <c r="K19" s="28">
        <f>Tabel2[[#This Row],[TTL 1]]+Tabel2[[#This Row],[TTL 2]]+Tabel2[[#This Row],[TTL 3]]+Tabel2[[#This Row],[TTL 4]]+Tabel2[[#This Row],[TTL 5]]+Tabel2[[#This Row],[TTL 6]]+Tabel2[[#This Row],[TTL 7]]+Tabel2[[#This Row],[TTL 8]]+Tabel2[[#This Row],[TTL 9]]+Tabel2[[#This Row],[TTL 10]]</f>
        <v>0</v>
      </c>
      <c r="L19" s="152">
        <v>1315.2968697968697</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 s="24">
        <v>1000</v>
      </c>
      <c r="BW19" s="32">
        <f>Tabel2[[#This Row],[Diploma]]-Tabel2[[#This Row],[Uitgeschreven]]</f>
        <v>0</v>
      </c>
      <c r="BX19" s="2" t="str">
        <f>IF(BW19=0,"geen actie",CONCATENATE("diploma uitschrijven: ",BU19," punten"))</f>
        <v>geen actie</v>
      </c>
      <c r="BZ19" s="162">
        <f>Tabel2[[#This Row],[pnt t/m 2021/22]]</f>
        <v>1315.2968697968697</v>
      </c>
      <c r="CA19" s="162">
        <f>Tabel2[[#This Row],[pnt 2022/2023]]</f>
        <v>0</v>
      </c>
      <c r="CB19" s="162">
        <f t="shared" si="0"/>
        <v>1315.2968697968697</v>
      </c>
    </row>
    <row r="20" spans="1:80" x14ac:dyDescent="0.3">
      <c r="A20" s="24" t="s">
        <v>288</v>
      </c>
      <c r="B20" s="24" t="s">
        <v>166</v>
      </c>
      <c r="D20" t="s">
        <v>294</v>
      </c>
      <c r="E20" s="24">
        <v>118453</v>
      </c>
      <c r="F20" s="27" t="s">
        <v>290</v>
      </c>
      <c r="G20" s="153">
        <f>Tabel2[[#This Row],[pnt t/m 2021/22]]+Tabel2[[#This Row],[pnt 2022/2023]]</f>
        <v>320.66666666666663</v>
      </c>
      <c r="H20">
        <v>2006</v>
      </c>
      <c r="I20">
        <v>2022</v>
      </c>
      <c r="J20" s="26">
        <f>Tabel2[[#This Row],[ijkdatum]]-Tabel2[[#This Row],[Geboren]]</f>
        <v>16</v>
      </c>
      <c r="K20" s="28">
        <f>Tabel2[[#This Row],[TTL 1]]+Tabel2[[#This Row],[TTL 2]]+Tabel2[[#This Row],[TTL 3]]+Tabel2[[#This Row],[TTL 4]]+Tabel2[[#This Row],[TTL 5]]+Tabel2[[#This Row],[TTL 6]]+Tabel2[[#This Row],[TTL 7]]+Tabel2[[#This Row],[TTL 8]]+Tabel2[[#This Row],[TTL 9]]+Tabel2[[#This Row],[TTL 10]]</f>
        <v>0</v>
      </c>
      <c r="L20" s="152">
        <v>320.66666666666663</v>
      </c>
      <c r="N20">
        <v>1</v>
      </c>
      <c r="R20" s="25">
        <f>SUM(Tabel2[[#This Row],[V 1]]*10+Tabel2[[#This Row],[GT 1]])/Tabel2[[#This Row],[AW 1]]*10+Tabel2[[#This Row],[BONUS 1]]</f>
        <v>0</v>
      </c>
      <c r="T20">
        <v>1</v>
      </c>
      <c r="X20" s="25">
        <f>SUM(Tabel2[[#This Row],[V 2]]*10+Tabel2[[#This Row],[GT 2]])/Tabel2[[#This Row],[AW 2]]*10+Tabel2[[#This Row],[BONUS 2]]</f>
        <v>0</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0" s="24">
        <v>250</v>
      </c>
      <c r="BW20" s="32">
        <f>Tabel2[[#This Row],[Diploma]]-Tabel2[[#This Row],[Uitgeschreven]]</f>
        <v>0</v>
      </c>
      <c r="BX20" s="2" t="str">
        <f>IF(BW20=0,"geen actie",CONCATENATE("diploma uitschrijven: ",BU20," punten"))</f>
        <v>geen actie</v>
      </c>
      <c r="BZ20" s="162">
        <f>Tabel2[[#This Row],[pnt t/m 2021/22]]</f>
        <v>320.66666666666663</v>
      </c>
      <c r="CA20" s="162">
        <f>Tabel2[[#This Row],[pnt 2022/2023]]</f>
        <v>0</v>
      </c>
      <c r="CB20" s="162">
        <f t="shared" si="0"/>
        <v>320.66666666666663</v>
      </c>
    </row>
    <row r="21" spans="1:80" x14ac:dyDescent="0.3">
      <c r="A21" s="24" t="s">
        <v>288</v>
      </c>
      <c r="B21" s="24" t="s">
        <v>166</v>
      </c>
      <c r="D21" t="s">
        <v>295</v>
      </c>
      <c r="E21" s="24">
        <v>118196</v>
      </c>
      <c r="F21" s="27" t="s">
        <v>28</v>
      </c>
      <c r="G21" s="153">
        <f>Tabel2[[#This Row],[pnt t/m 2021/22]]+Tabel2[[#This Row],[pnt 2022/2023]]</f>
        <v>539.3974358974358</v>
      </c>
      <c r="H21">
        <v>2008</v>
      </c>
      <c r="I21">
        <v>2022</v>
      </c>
      <c r="J21" s="26">
        <f>Tabel2[[#This Row],[ijkdatum]]-Tabel2[[#This Row],[Geboren]]</f>
        <v>14</v>
      </c>
      <c r="K21" s="28">
        <f>Tabel2[[#This Row],[TTL 1]]+Tabel2[[#This Row],[TTL 2]]+Tabel2[[#This Row],[TTL 3]]+Tabel2[[#This Row],[TTL 4]]+Tabel2[[#This Row],[TTL 5]]+Tabel2[[#This Row],[TTL 6]]+Tabel2[[#This Row],[TTL 7]]+Tabel2[[#This Row],[TTL 8]]+Tabel2[[#This Row],[TTL 9]]+Tabel2[[#This Row],[TTL 10]]</f>
        <v>0</v>
      </c>
      <c r="L21" s="152">
        <v>539.3974358974358</v>
      </c>
      <c r="N21">
        <v>1</v>
      </c>
      <c r="R21" s="25">
        <f>SUM(Tabel2[[#This Row],[V 1]]*10+Tabel2[[#This Row],[GT 1]])/Tabel2[[#This Row],[AW 1]]*10+Tabel2[[#This Row],[BONUS 1]]</f>
        <v>0</v>
      </c>
      <c r="T21">
        <v>1</v>
      </c>
      <c r="X21" s="25">
        <f>SUM(Tabel2[[#This Row],[V 2]]*10+Tabel2[[#This Row],[GT 2]])/Tabel2[[#This Row],[AW 2]]*10+Tabel2[[#This Row],[BONUS 2]]</f>
        <v>0</v>
      </c>
      <c r="Z21">
        <v>1</v>
      </c>
      <c r="AD21" s="25">
        <f>SUM(Tabel2[[#This Row],[V 3]]*10+Tabel2[[#This Row],[GT 3]])/Tabel2[[#This Row],[AW 3]]*10+Tabel2[[#This Row],[BONUS 3]]</f>
        <v>0</v>
      </c>
      <c r="AF21">
        <v>1</v>
      </c>
      <c r="AJ21" s="25">
        <f>SUM(Tabel2[[#This Row],[V 4]]*10+Tabel2[[#This Row],[GT 4]])/Tabel2[[#This Row],[AW 4]]*10+Tabel2[[#This Row],[BONUS 4]]</f>
        <v>0</v>
      </c>
      <c r="AL21">
        <v>1</v>
      </c>
      <c r="AP21" s="25">
        <f>SUM(Tabel2[[#This Row],[V 5]]*10+Tabel2[[#This Row],[GT 5]])/Tabel2[[#This Row],[AW 5]]*10+Tabel2[[#This Row],[BONUS 5]]</f>
        <v>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1" s="24">
        <v>500</v>
      </c>
      <c r="BW21" s="32">
        <f>Tabel2[[#This Row],[Diploma]]-Tabel2[[#This Row],[Uitgeschreven]]</f>
        <v>0</v>
      </c>
      <c r="BX21" s="2" t="str">
        <f>IF(BW21=0,"geen actie",CONCATENATE("diploma uitschrijven: ",BU21," punten"))</f>
        <v>geen actie</v>
      </c>
      <c r="BZ21" s="162">
        <f>Tabel2[[#This Row],[pnt t/m 2021/22]]</f>
        <v>539.3974358974358</v>
      </c>
      <c r="CA21" s="162">
        <f>Tabel2[[#This Row],[pnt 2022/2023]]</f>
        <v>0</v>
      </c>
      <c r="CB21" s="162">
        <f t="shared" si="0"/>
        <v>539.3974358974358</v>
      </c>
    </row>
    <row r="22" spans="1:80" x14ac:dyDescent="0.3">
      <c r="A22" s="24" t="s">
        <v>251</v>
      </c>
      <c r="B22" s="24" t="s">
        <v>166</v>
      </c>
      <c r="D22" t="s">
        <v>254</v>
      </c>
      <c r="E22" s="24">
        <v>118308</v>
      </c>
      <c r="F22" s="27" t="s">
        <v>88</v>
      </c>
      <c r="G22" s="153">
        <f>Tabel2[[#This Row],[pnt t/m 2021/22]]+Tabel2[[#This Row],[pnt 2022/2023]]</f>
        <v>1099.689393939394</v>
      </c>
      <c r="H22">
        <v>2008</v>
      </c>
      <c r="I22">
        <v>2022</v>
      </c>
      <c r="J22" s="26">
        <f>Tabel2[[#This Row],[ijkdatum]]-Tabel2[[#This Row],[Geboren]]</f>
        <v>14</v>
      </c>
      <c r="K22" s="28">
        <f>Tabel2[[#This Row],[TTL 1]]+Tabel2[[#This Row],[TTL 2]]+Tabel2[[#This Row],[TTL 3]]+Tabel2[[#This Row],[TTL 4]]+Tabel2[[#This Row],[TTL 5]]+Tabel2[[#This Row],[TTL 6]]+Tabel2[[#This Row],[TTL 7]]+Tabel2[[#This Row],[TTL 8]]+Tabel2[[#This Row],[TTL 9]]+Tabel2[[#This Row],[TTL 10]]</f>
        <v>231.60606060606062</v>
      </c>
      <c r="L22" s="152">
        <v>868.08333333333348</v>
      </c>
      <c r="M22">
        <v>7</v>
      </c>
      <c r="N22">
        <v>10</v>
      </c>
      <c r="O22">
        <v>5</v>
      </c>
      <c r="P22">
        <v>31</v>
      </c>
      <c r="R22" s="25">
        <f>SUM(Tabel2[[#This Row],[V 1]]*10+Tabel2[[#This Row],[GT 1]])/Tabel2[[#This Row],[AW 1]]*10+Tabel2[[#This Row],[BONUS 1]]</f>
        <v>81</v>
      </c>
      <c r="S22">
        <v>13</v>
      </c>
      <c r="T22">
        <v>11</v>
      </c>
      <c r="U22">
        <v>2</v>
      </c>
      <c r="V22">
        <v>21</v>
      </c>
      <c r="X22" s="25">
        <f>SUM(Tabel2[[#This Row],[V 2]]*10+Tabel2[[#This Row],[GT 2]])/Tabel2[[#This Row],[AW 2]]*10+Tabel2[[#This Row],[BONUS 2]]</f>
        <v>37.272727272727273</v>
      </c>
      <c r="Z22">
        <v>1</v>
      </c>
      <c r="AD22" s="25">
        <f>SUM(Tabel2[[#This Row],[V 3]]*10+Tabel2[[#This Row],[GT 3]])/Tabel2[[#This Row],[AW 3]]*10+Tabel2[[#This Row],[BONUS 3]]</f>
        <v>0</v>
      </c>
      <c r="AE22">
        <v>6</v>
      </c>
      <c r="AF22">
        <v>12</v>
      </c>
      <c r="AG22">
        <v>3</v>
      </c>
      <c r="AH22">
        <v>22</v>
      </c>
      <c r="AJ22" s="25">
        <f>SUM(Tabel2[[#This Row],[V 4]]*10+Tabel2[[#This Row],[GT 4]])/Tabel2[[#This Row],[AW 4]]*10+Tabel2[[#This Row],[BONUS 4]]</f>
        <v>43.333333333333329</v>
      </c>
      <c r="AK22">
        <v>13</v>
      </c>
      <c r="AL22">
        <v>8</v>
      </c>
      <c r="AM22">
        <v>3</v>
      </c>
      <c r="AN22">
        <v>26</v>
      </c>
      <c r="AP22" s="25">
        <f>SUM(Tabel2[[#This Row],[V 5]]*10+Tabel2[[#This Row],[GT 5]])/Tabel2[[#This Row],[AW 5]]*10+Tabel2[[#This Row],[BONUS 5]]</f>
        <v>70</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2" s="24">
        <v>1000</v>
      </c>
      <c r="BW22" s="32">
        <f>Tabel2[[#This Row],[Diploma]]-Tabel2[[#This Row],[Uitgeschreven]]</f>
        <v>0</v>
      </c>
      <c r="BX22" s="2" t="str">
        <f>IF(BW22=0,"geen actie",CONCATENATE("diploma uitschrijven: ",BU22," punten"))</f>
        <v>geen actie</v>
      </c>
      <c r="BZ22" s="162">
        <f>Tabel2[[#This Row],[pnt t/m 2021/22]]</f>
        <v>868.08333333333348</v>
      </c>
      <c r="CA22" s="162">
        <f>Tabel2[[#This Row],[pnt 2022/2023]]</f>
        <v>231.60606060606062</v>
      </c>
      <c r="CB22" s="162">
        <f t="shared" si="0"/>
        <v>1099.689393939394</v>
      </c>
    </row>
    <row r="23" spans="1:80" x14ac:dyDescent="0.3">
      <c r="A23" s="24" t="s">
        <v>209</v>
      </c>
      <c r="B23" s="24" t="s">
        <v>166</v>
      </c>
      <c r="D23" t="s">
        <v>213</v>
      </c>
      <c r="E23" s="24">
        <v>119270</v>
      </c>
      <c r="F23" s="27" t="s">
        <v>29</v>
      </c>
      <c r="G23" s="153">
        <f>Tabel2[[#This Row],[pnt t/m 2021/22]]+Tabel2[[#This Row],[pnt 2022/2023]]</f>
        <v>848.11111111111109</v>
      </c>
      <c r="H23">
        <v>2011</v>
      </c>
      <c r="I23">
        <v>2022</v>
      </c>
      <c r="J23" s="26">
        <f>Tabel2[[#This Row],[ijkdatum]]-Tabel2[[#This Row],[Geboren]]</f>
        <v>11</v>
      </c>
      <c r="K23" s="28">
        <f>Tabel2[[#This Row],[TTL 1]]+Tabel2[[#This Row],[TTL 2]]+Tabel2[[#This Row],[TTL 3]]+Tabel2[[#This Row],[TTL 4]]+Tabel2[[#This Row],[TTL 5]]+Tabel2[[#This Row],[TTL 6]]+Tabel2[[#This Row],[TTL 7]]+Tabel2[[#This Row],[TTL 8]]+Tabel2[[#This Row],[TTL 9]]+Tabel2[[#This Row],[TTL 10]]</f>
        <v>379.22222222222223</v>
      </c>
      <c r="L23" s="152">
        <v>468.88888888888891</v>
      </c>
      <c r="M23">
        <v>13</v>
      </c>
      <c r="N23">
        <v>9</v>
      </c>
      <c r="O23">
        <v>8</v>
      </c>
      <c r="P23">
        <v>41</v>
      </c>
      <c r="R23" s="25">
        <f>SUM(Tabel2[[#This Row],[V 1]]*10+Tabel2[[#This Row],[GT 1]])/Tabel2[[#This Row],[AW 1]]*10+Tabel2[[#This Row],[BONUS 1]]</f>
        <v>134.44444444444446</v>
      </c>
      <c r="T23">
        <v>1</v>
      </c>
      <c r="X23" s="25">
        <f>SUM(Tabel2[[#This Row],[V 2]]*10+Tabel2[[#This Row],[GT 2]])/Tabel2[[#This Row],[AW 2]]*10+Tabel2[[#This Row],[BONUS 2]]</f>
        <v>0</v>
      </c>
      <c r="Z23">
        <v>1</v>
      </c>
      <c r="AD23" s="25">
        <f>SUM(Tabel2[[#This Row],[V 3]]*10+Tabel2[[#This Row],[GT 3]])/Tabel2[[#This Row],[AW 3]]*10+Tabel2[[#This Row],[BONUS 3]]</f>
        <v>0</v>
      </c>
      <c r="AE23">
        <v>7</v>
      </c>
      <c r="AF23">
        <v>10</v>
      </c>
      <c r="AG23">
        <v>6</v>
      </c>
      <c r="AH23">
        <v>47</v>
      </c>
      <c r="AJ23" s="25">
        <f>SUM(Tabel2[[#This Row],[V 4]]*10+Tabel2[[#This Row],[GT 4]])/Tabel2[[#This Row],[AW 4]]*10+Tabel2[[#This Row],[BONUS 4]]</f>
        <v>107</v>
      </c>
      <c r="AK23">
        <v>9</v>
      </c>
      <c r="AL23">
        <v>9</v>
      </c>
      <c r="AM23">
        <v>8</v>
      </c>
      <c r="AN23">
        <v>44</v>
      </c>
      <c r="AP23" s="25">
        <f>SUM(Tabel2[[#This Row],[V 5]]*10+Tabel2[[#This Row],[GT 5]])/Tabel2[[#This Row],[AW 5]]*10+Tabel2[[#This Row],[BONUS 5]]</f>
        <v>137.77777777777777</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3" s="24">
        <v>750</v>
      </c>
      <c r="BW23" s="32">
        <f>Tabel2[[#This Row],[Diploma]]-Tabel2[[#This Row],[Uitgeschreven]]</f>
        <v>0</v>
      </c>
      <c r="BX23" s="2" t="str">
        <f>IF(BW23=0,"geen actie",CONCATENATE("diploma uitschrijven: ",BU23," punten"))</f>
        <v>geen actie</v>
      </c>
      <c r="BZ23" s="162">
        <f>Tabel2[[#This Row],[pnt t/m 2021/22]]</f>
        <v>468.88888888888891</v>
      </c>
      <c r="CA23" s="162">
        <f>Tabel2[[#This Row],[pnt 2022/2023]]</f>
        <v>379.22222222222223</v>
      </c>
      <c r="CB23" s="162">
        <f t="shared" si="0"/>
        <v>848.11111111111109</v>
      </c>
    </row>
    <row r="24" spans="1:80" x14ac:dyDescent="0.3">
      <c r="A24" s="24" t="s">
        <v>208</v>
      </c>
      <c r="D24" t="s">
        <v>624</v>
      </c>
      <c r="F24" s="27" t="s">
        <v>223</v>
      </c>
      <c r="G24" s="153">
        <f>Tabel2[[#This Row],[pnt t/m 2021/22]]+Tabel2[[#This Row],[pnt 2022/2023]]</f>
        <v>0</v>
      </c>
      <c r="I24">
        <v>2022</v>
      </c>
      <c r="J24" s="26">
        <f>Tabel2[[#This Row],[ijkdatum]]-Tabel2[[#This Row],[Geboren]]</f>
        <v>2022</v>
      </c>
      <c r="K24" s="28">
        <f>Tabel2[[#This Row],[TTL 1]]+Tabel2[[#This Row],[TTL 2]]+Tabel2[[#This Row],[TTL 3]]+Tabel2[[#This Row],[TTL 4]]+Tabel2[[#This Row],[TTL 5]]+Tabel2[[#This Row],[TTL 6]]+Tabel2[[#This Row],[TTL 7]]+Tabel2[[#This Row],[TTL 8]]+Tabel2[[#This Row],[TTL 9]]+Tabel2[[#This Row],[TTL 10]]</f>
        <v>0</v>
      </c>
      <c r="L24" s="152">
        <v>0</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 s="32">
        <f>Tabel2[[#This Row],[Diploma]]-Tabel2[[#This Row],[Uitgeschreven]]</f>
        <v>0</v>
      </c>
      <c r="BX24" s="2" t="str">
        <f>IF(BW24=0,"geen actie",CONCATENATE("diploma uitschrijven: ",BU24," punten"))</f>
        <v>geen actie</v>
      </c>
      <c r="BZ24" s="162">
        <f>Tabel2[[#This Row],[pnt t/m 2021/22]]</f>
        <v>0</v>
      </c>
      <c r="CA24" s="162">
        <f>Tabel2[[#This Row],[pnt 2022/2023]]</f>
        <v>0</v>
      </c>
      <c r="CB24" s="162">
        <f t="shared" si="0"/>
        <v>0</v>
      </c>
    </row>
    <row r="25" spans="1:80" x14ac:dyDescent="0.3">
      <c r="A25" s="24" t="s">
        <v>209</v>
      </c>
      <c r="B25" s="24" t="s">
        <v>166</v>
      </c>
      <c r="D25" t="s">
        <v>214</v>
      </c>
      <c r="E25" s="24">
        <v>118811</v>
      </c>
      <c r="F25" s="27" t="s">
        <v>28</v>
      </c>
      <c r="G25" s="153">
        <f>Tabel2[[#This Row],[pnt t/m 2021/22]]+Tabel2[[#This Row],[pnt 2022/2023]]</f>
        <v>250</v>
      </c>
      <c r="H25">
        <v>2010</v>
      </c>
      <c r="I25">
        <v>2022</v>
      </c>
      <c r="J25" s="26">
        <f>Tabel2[[#This Row],[ijkdatum]]-Tabel2[[#This Row],[Geboren]]</f>
        <v>12</v>
      </c>
      <c r="K25" s="28">
        <f>Tabel2[[#This Row],[TTL 1]]+Tabel2[[#This Row],[TTL 2]]+Tabel2[[#This Row],[TTL 3]]+Tabel2[[#This Row],[TTL 4]]+Tabel2[[#This Row],[TTL 5]]+Tabel2[[#This Row],[TTL 6]]+Tabel2[[#This Row],[TTL 7]]+Tabel2[[#This Row],[TTL 8]]+Tabel2[[#This Row],[TTL 9]]+Tabel2[[#This Row],[TTL 10]]</f>
        <v>0</v>
      </c>
      <c r="L25" s="152">
        <v>250</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5" s="24">
        <v>250</v>
      </c>
      <c r="BW25" s="32">
        <f>Tabel2[[#This Row],[Diploma]]-Tabel2[[#This Row],[Uitgeschreven]]</f>
        <v>0</v>
      </c>
      <c r="BX25" s="2" t="str">
        <f>IF(BW25=0,"geen actie",CONCATENATE("diploma uitschrijven: ",BU25," punten"))</f>
        <v>geen actie</v>
      </c>
      <c r="BZ25" s="162">
        <f>Tabel2[[#This Row],[pnt t/m 2021/22]]</f>
        <v>250</v>
      </c>
      <c r="CA25" s="162">
        <f>Tabel2[[#This Row],[pnt 2022/2023]]</f>
        <v>0</v>
      </c>
      <c r="CB25" s="162">
        <f t="shared" si="0"/>
        <v>250</v>
      </c>
    </row>
    <row r="26" spans="1:80" x14ac:dyDescent="0.3">
      <c r="A26" s="24" t="s">
        <v>288</v>
      </c>
      <c r="B26" s="24" t="s">
        <v>166</v>
      </c>
      <c r="D26" t="s">
        <v>296</v>
      </c>
      <c r="E26" s="24">
        <v>117111</v>
      </c>
      <c r="F26" s="27" t="s">
        <v>37</v>
      </c>
      <c r="G26" s="153">
        <f>Tabel2[[#This Row],[pnt t/m 2021/22]]+Tabel2[[#This Row],[pnt 2022/2023]]</f>
        <v>905</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0</v>
      </c>
      <c r="L26" s="152">
        <v>905</v>
      </c>
      <c r="N26">
        <v>1</v>
      </c>
      <c r="R26" s="25">
        <f>SUM(Tabel2[[#This Row],[V 1]]*10+Tabel2[[#This Row],[GT 1]])/Tabel2[[#This Row],[AW 1]]*10+Tabel2[[#This Row],[BONUS 1]]</f>
        <v>0</v>
      </c>
      <c r="T26">
        <v>1</v>
      </c>
      <c r="X26" s="25">
        <f>SUM(Tabel2[[#This Row],[V 2]]*10+Tabel2[[#This Row],[GT 2]])/Tabel2[[#This Row],[AW 2]]*10+Tabel2[[#This Row],[BONUS 2]]</f>
        <v>0</v>
      </c>
      <c r="Z26">
        <v>1</v>
      </c>
      <c r="AD26" s="25">
        <f>SUM(Tabel2[[#This Row],[V 3]]*10+Tabel2[[#This Row],[GT 3]])/Tabel2[[#This Row],[AW 3]]*10+Tabel2[[#This Row],[BONUS 3]]</f>
        <v>0</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6" s="24">
        <v>750</v>
      </c>
      <c r="BW26" s="32">
        <f>Tabel2[[#This Row],[Diploma]]-Tabel2[[#This Row],[Uitgeschreven]]</f>
        <v>0</v>
      </c>
      <c r="BX26" s="2" t="str">
        <f>IF(BW26=0,"geen actie",CONCATENATE("diploma uitschrijven: ",BU26," punten"))</f>
        <v>geen actie</v>
      </c>
      <c r="BZ26" s="162">
        <f>Tabel2[[#This Row],[pnt t/m 2021/22]]</f>
        <v>905</v>
      </c>
      <c r="CA26" s="162">
        <f>Tabel2[[#This Row],[pnt 2022/2023]]</f>
        <v>0</v>
      </c>
      <c r="CB26" s="162">
        <f t="shared" si="0"/>
        <v>905</v>
      </c>
    </row>
    <row r="27" spans="1:80" x14ac:dyDescent="0.3">
      <c r="A27" s="24" t="s">
        <v>288</v>
      </c>
      <c r="B27" s="24" t="s">
        <v>166</v>
      </c>
      <c r="D27" t="s">
        <v>734</v>
      </c>
      <c r="F27" s="27" t="s">
        <v>298</v>
      </c>
      <c r="G27" s="25">
        <f>Tabel2[[#This Row],[pnt t/m 2021/22]]+Tabel2[[#This Row],[pnt 2022/2023]]</f>
        <v>61.428571428571431</v>
      </c>
      <c r="I27">
        <v>2022</v>
      </c>
      <c r="J27" s="26">
        <f>Tabel2[[#This Row],[ijkdatum]]-Tabel2[[#This Row],[Geboren]]</f>
        <v>2022</v>
      </c>
      <c r="K27" s="27">
        <f>Tabel2[[#This Row],[TTL 1]]+Tabel2[[#This Row],[TTL 2]]+Tabel2[[#This Row],[TTL 3]]+Tabel2[[#This Row],[TTL 4]]+Tabel2[[#This Row],[TTL 5]]+Tabel2[[#This Row],[TTL 6]]+Tabel2[[#This Row],[TTL 7]]+Tabel2[[#This Row],[TTL 8]]+Tabel2[[#This Row],[TTL 9]]+Tabel2[[#This Row],[TTL 10]]</f>
        <v>61.428571428571431</v>
      </c>
      <c r="L27" s="165"/>
      <c r="N27">
        <v>1</v>
      </c>
      <c r="R27" s="165">
        <f>SUM(Tabel2[[#This Row],[V 1]]*10+Tabel2[[#This Row],[GT 1]])/Tabel2[[#This Row],[AW 1]]*10+Tabel2[[#This Row],[BONUS 1]]</f>
        <v>0</v>
      </c>
      <c r="T27">
        <v>1</v>
      </c>
      <c r="X27" s="165">
        <f>SUM(Tabel2[[#This Row],[V 2]]*10+Tabel2[[#This Row],[GT 2]])/Tabel2[[#This Row],[AW 2]]*10+Tabel2[[#This Row],[BONUS 2]]</f>
        <v>0</v>
      </c>
      <c r="Z27">
        <v>1</v>
      </c>
      <c r="AD27" s="165">
        <f>SUM(Tabel2[[#This Row],[V 3]]*10+Tabel2[[#This Row],[GT 3]])/Tabel2[[#This Row],[AW 3]]*10+Tabel2[[#This Row],[BONUS 3]]</f>
        <v>0</v>
      </c>
      <c r="AF27">
        <v>1</v>
      </c>
      <c r="AJ27" s="165">
        <f>SUM(Tabel2[[#This Row],[V 4]]*10+Tabel2[[#This Row],[GT 4]])/Tabel2[[#This Row],[AW 4]]*10+Tabel2[[#This Row],[BONUS 4]]</f>
        <v>0</v>
      </c>
      <c r="AL27">
        <v>1</v>
      </c>
      <c r="AP27" s="165">
        <f>SUM(Tabel2[[#This Row],[V 5]]*10+Tabel2[[#This Row],[GT 5]])/Tabel2[[#This Row],[AW 5]]*10+Tabel2[[#This Row],[BONUS 5]]</f>
        <v>0</v>
      </c>
      <c r="AQ27">
        <v>2</v>
      </c>
      <c r="AR27">
        <v>7</v>
      </c>
      <c r="AS27">
        <v>2</v>
      </c>
      <c r="AT27">
        <v>23</v>
      </c>
      <c r="AV27" s="165">
        <f>SUM(Tabel2[[#This Row],[V 6]]*10+Tabel2[[#This Row],[GT 6]])/Tabel2[[#This Row],[AW 6]]*10+Tabel2[[#This Row],[BONUS 6]]</f>
        <v>61.428571428571431</v>
      </c>
      <c r="AX27">
        <v>1</v>
      </c>
      <c r="BB27" s="165">
        <f>SUM(Tabel2[[#This Row],[V 7]]*10+Tabel2[[#This Row],[GT 7]])/Tabel2[[#This Row],[AW 7]]*10+Tabel2[[#This Row],[BONUS 7]]</f>
        <v>0</v>
      </c>
      <c r="BD27">
        <v>1</v>
      </c>
      <c r="BH27" s="165">
        <f>SUM(Tabel2[[#This Row],[V 8]]*10+Tabel2[[#This Row],[GT 8]])/Tabel2[[#This Row],[AW 8]]*10+Tabel2[[#This Row],[BONUS 8]]</f>
        <v>0</v>
      </c>
      <c r="BJ27">
        <v>1</v>
      </c>
      <c r="BN27" s="16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7" s="24">
        <v>0</v>
      </c>
      <c r="BW27" s="24">
        <f>Tabel2[[#This Row],[Diploma]]-Tabel2[[#This Row],[Uitgeschreven]]</f>
        <v>0</v>
      </c>
      <c r="BX27" s="168" t="str">
        <f>IF(BW27=0,"geen actie",CONCATENATE("diploma uitschrijven: ",BU27," punten"))</f>
        <v>geen actie</v>
      </c>
      <c r="BZ27" s="162">
        <f>Tabel2[[#This Row],[pnt t/m 2021/22]]</f>
        <v>0</v>
      </c>
      <c r="CA27" s="162">
        <f>Tabel2[[#This Row],[pnt 2022/2023]]</f>
        <v>61.428571428571431</v>
      </c>
      <c r="CB27" s="162">
        <f t="shared" si="0"/>
        <v>61.428571428571431</v>
      </c>
    </row>
    <row r="28" spans="1:80" x14ac:dyDescent="0.3">
      <c r="A28" s="24" t="s">
        <v>251</v>
      </c>
      <c r="B28" s="24" t="s">
        <v>166</v>
      </c>
      <c r="D28" t="s">
        <v>255</v>
      </c>
      <c r="E28" s="24">
        <v>117750</v>
      </c>
      <c r="F28" s="27" t="s">
        <v>256</v>
      </c>
      <c r="G28" s="153">
        <f>Tabel2[[#This Row],[pnt t/m 2021/22]]+Tabel2[[#This Row],[pnt 2022/2023]]</f>
        <v>643.282913165266</v>
      </c>
      <c r="H28">
        <v>2008</v>
      </c>
      <c r="I28">
        <v>2022</v>
      </c>
      <c r="J28" s="26">
        <f>Tabel2[[#This Row],[ijkdatum]]-Tabel2[[#This Row],[Geboren]]</f>
        <v>14</v>
      </c>
      <c r="K28" s="28">
        <f>Tabel2[[#This Row],[TTL 1]]+Tabel2[[#This Row],[TTL 2]]+Tabel2[[#This Row],[TTL 3]]+Tabel2[[#This Row],[TTL 4]]+Tabel2[[#This Row],[TTL 5]]+Tabel2[[#This Row],[TTL 6]]+Tabel2[[#This Row],[TTL 7]]+Tabel2[[#This Row],[TTL 8]]+Tabel2[[#This Row],[TTL 9]]+Tabel2[[#This Row],[TTL 10]]</f>
        <v>0</v>
      </c>
      <c r="L28" s="152">
        <v>643.282913165266</v>
      </c>
      <c r="N28">
        <v>1</v>
      </c>
      <c r="R28" s="25">
        <f>SUM(Tabel2[[#This Row],[V 1]]*10+Tabel2[[#This Row],[GT 1]])/Tabel2[[#This Row],[AW 1]]*10+Tabel2[[#This Row],[BONUS 1]]</f>
        <v>0</v>
      </c>
      <c r="T28">
        <v>1</v>
      </c>
      <c r="X28" s="25">
        <f>SUM(Tabel2[[#This Row],[V 2]]*10+Tabel2[[#This Row],[GT 2]])/Tabel2[[#This Row],[AW 2]]*10+Tabel2[[#This Row],[BONUS 2]]</f>
        <v>0</v>
      </c>
      <c r="Z28">
        <v>1</v>
      </c>
      <c r="AD28" s="25">
        <f>SUM(Tabel2[[#This Row],[V 3]]*10+Tabel2[[#This Row],[GT 3]])/Tabel2[[#This Row],[AW 3]]*10+Tabel2[[#This Row],[BONUS 3]]</f>
        <v>0</v>
      </c>
      <c r="AF28">
        <v>1</v>
      </c>
      <c r="AJ28" s="25">
        <f>SUM(Tabel2[[#This Row],[V 4]]*10+Tabel2[[#This Row],[GT 4]])/Tabel2[[#This Row],[AW 4]]*10+Tabel2[[#This Row],[BONUS 4]]</f>
        <v>0</v>
      </c>
      <c r="AL28">
        <v>1</v>
      </c>
      <c r="AP28" s="25">
        <f>SUM(Tabel2[[#This Row],[V 5]]*10+Tabel2[[#This Row],[GT 5]])/Tabel2[[#This Row],[AW 5]]*10+Tabel2[[#This Row],[BONUS 5]]</f>
        <v>0</v>
      </c>
      <c r="AR28">
        <v>1</v>
      </c>
      <c r="AV28" s="25">
        <f>SUM(Tabel2[[#This Row],[V 6]]*10+Tabel2[[#This Row],[GT 6]])/Tabel2[[#This Row],[AW 6]]*10+Tabel2[[#This Row],[BONUS 6]]</f>
        <v>0</v>
      </c>
      <c r="AX28">
        <v>1</v>
      </c>
      <c r="BB28" s="25">
        <f>SUM(Tabel2[[#This Row],[V 7]]*10+Tabel2[[#This Row],[GT 7]])/Tabel2[[#This Row],[AW 7]]*10+Tabel2[[#This Row],[BONUS 7]]</f>
        <v>0</v>
      </c>
      <c r="BD28">
        <v>1</v>
      </c>
      <c r="BH28" s="25">
        <f>SUM(Tabel2[[#This Row],[V 8]]*10+Tabel2[[#This Row],[GT 8]])/Tabel2[[#This Row],[AW 8]]*10+Tabel2[[#This Row],[BONUS 8]]</f>
        <v>0</v>
      </c>
      <c r="BJ28">
        <v>1</v>
      </c>
      <c r="BN28" s="25">
        <f>SUM(Tabel2[[#This Row],[V 9]]*10+Tabel2[[#This Row],[GT 9]])/Tabel2[[#This Row],[AW 9]]*10+Tabel2[[#This Row],[BONUS 9]]</f>
        <v>0</v>
      </c>
      <c r="BP28">
        <v>1</v>
      </c>
      <c r="BT28" s="25">
        <f>SUM(Tabel2[[#This Row],[V 10]]*10+Tabel2[[#This Row],[GT 10]])/Tabel2[[#This Row],[AW 10]]*10+Tabel2[[#This Row],[BONUS 10]]</f>
        <v>0</v>
      </c>
      <c r="BU2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8" s="24">
        <v>500</v>
      </c>
      <c r="BW28" s="32">
        <f>Tabel2[[#This Row],[Diploma]]-Tabel2[[#This Row],[Uitgeschreven]]</f>
        <v>0</v>
      </c>
      <c r="BX28" s="2" t="str">
        <f>IF(BW28=0,"geen actie",CONCATENATE("diploma uitschrijven: ",BU28," punten"))</f>
        <v>geen actie</v>
      </c>
      <c r="BZ28" s="162">
        <f>Tabel2[[#This Row],[pnt t/m 2021/22]]</f>
        <v>643.282913165266</v>
      </c>
      <c r="CA28" s="162">
        <f>Tabel2[[#This Row],[pnt 2022/2023]]</f>
        <v>0</v>
      </c>
      <c r="CB28" s="162">
        <f t="shared" si="0"/>
        <v>643.282913165266</v>
      </c>
    </row>
    <row r="29" spans="1:80" x14ac:dyDescent="0.3">
      <c r="A29" s="24" t="s">
        <v>288</v>
      </c>
      <c r="B29" s="24" t="s">
        <v>166</v>
      </c>
      <c r="D29" t="s">
        <v>297</v>
      </c>
      <c r="E29" s="24">
        <v>116408</v>
      </c>
      <c r="F29" s="27" t="s">
        <v>298</v>
      </c>
      <c r="G29" s="153">
        <f>Tabel2[[#This Row],[pnt t/m 2021/22]]+Tabel2[[#This Row],[pnt 2022/2023]]</f>
        <v>1764.9767454767455</v>
      </c>
      <c r="H29">
        <v>2008</v>
      </c>
      <c r="I29">
        <v>2022</v>
      </c>
      <c r="J29" s="26">
        <f>Tabel2[[#This Row],[ijkdatum]]-Tabel2[[#This Row],[Geboren]]</f>
        <v>14</v>
      </c>
      <c r="K29" s="28">
        <f>Tabel2[[#This Row],[TTL 1]]+Tabel2[[#This Row],[TTL 2]]+Tabel2[[#This Row],[TTL 3]]+Tabel2[[#This Row],[TTL 4]]+Tabel2[[#This Row],[TTL 5]]+Tabel2[[#This Row],[TTL 6]]+Tabel2[[#This Row],[TTL 7]]+Tabel2[[#This Row],[TTL 8]]+Tabel2[[#This Row],[TTL 9]]+Tabel2[[#This Row],[TTL 10]]</f>
        <v>560.77777777777783</v>
      </c>
      <c r="L29" s="152">
        <v>1204.1989676989676</v>
      </c>
      <c r="M29">
        <v>2</v>
      </c>
      <c r="N29">
        <v>6</v>
      </c>
      <c r="O29">
        <v>4</v>
      </c>
      <c r="P29">
        <v>25</v>
      </c>
      <c r="R29" s="25">
        <f>SUM(Tabel2[[#This Row],[V 1]]*10+Tabel2[[#This Row],[GT 1]])/Tabel2[[#This Row],[AW 1]]*10+Tabel2[[#This Row],[BONUS 1]]</f>
        <v>108.33333333333334</v>
      </c>
      <c r="S29">
        <v>1</v>
      </c>
      <c r="T29">
        <v>9</v>
      </c>
      <c r="U29">
        <v>7</v>
      </c>
      <c r="V29">
        <v>39</v>
      </c>
      <c r="X29" s="25">
        <f>SUM(Tabel2[[#This Row],[V 2]]*10+Tabel2[[#This Row],[GT 2]])/Tabel2[[#This Row],[AW 2]]*10+Tabel2[[#This Row],[BONUS 2]]</f>
        <v>121.11111111111111</v>
      </c>
      <c r="Y29">
        <v>1</v>
      </c>
      <c r="Z29">
        <v>10</v>
      </c>
      <c r="AA29">
        <v>7</v>
      </c>
      <c r="AB29">
        <v>43</v>
      </c>
      <c r="AD29" s="25">
        <f>SUM(Tabel2[[#This Row],[V 3]]*10+Tabel2[[#This Row],[GT 3]])/Tabel2[[#This Row],[AW 3]]*10+Tabel2[[#This Row],[BONUS 3]]</f>
        <v>113</v>
      </c>
      <c r="AE29">
        <v>2</v>
      </c>
      <c r="AF29">
        <v>10</v>
      </c>
      <c r="AG29">
        <v>5</v>
      </c>
      <c r="AH29">
        <v>45</v>
      </c>
      <c r="AJ29" s="25">
        <f>SUM(Tabel2[[#This Row],[V 4]]*10+Tabel2[[#This Row],[GT 4]])/Tabel2[[#This Row],[AW 4]]*10+Tabel2[[#This Row],[BONUS 4]]</f>
        <v>95</v>
      </c>
      <c r="AK29">
        <v>1</v>
      </c>
      <c r="AL29">
        <v>9</v>
      </c>
      <c r="AM29">
        <v>7</v>
      </c>
      <c r="AN29">
        <v>41</v>
      </c>
      <c r="AP29" s="25">
        <f>SUM(Tabel2[[#This Row],[V 5]]*10+Tabel2[[#This Row],[GT 5]])/Tabel2[[#This Row],[AW 5]]*10+Tabel2[[#This Row],[BONUS 5]]</f>
        <v>123.33333333333334</v>
      </c>
      <c r="AR29">
        <v>1</v>
      </c>
      <c r="AV29" s="25">
        <f>SUM(Tabel2[[#This Row],[V 6]]*10+Tabel2[[#This Row],[GT 6]])/Tabel2[[#This Row],[AW 6]]*10+Tabel2[[#This Row],[BONUS 6]]</f>
        <v>0</v>
      </c>
      <c r="AX29">
        <v>1</v>
      </c>
      <c r="BB29" s="25">
        <f>SUM(Tabel2[[#This Row],[V 7]]*10+Tabel2[[#This Row],[GT 7]])/Tabel2[[#This Row],[AW 7]]*10+Tabel2[[#This Row],[BONUS 7]]</f>
        <v>0</v>
      </c>
      <c r="BD29">
        <v>1</v>
      </c>
      <c r="BH29" s="25">
        <f>SUM(Tabel2[[#This Row],[V 8]]*10+Tabel2[[#This Row],[GT 8]])/Tabel2[[#This Row],[AW 8]]*10+Tabel2[[#This Row],[BONUS 8]]</f>
        <v>0</v>
      </c>
      <c r="BJ29">
        <v>1</v>
      </c>
      <c r="BN29" s="2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9" s="24">
        <v>1500</v>
      </c>
      <c r="BW29" s="32">
        <f>Tabel2[[#This Row],[Diploma]]-Tabel2[[#This Row],[Uitgeschreven]]</f>
        <v>0</v>
      </c>
      <c r="BX29" s="2" t="str">
        <f>IF(BW29=0,"geen actie",CONCATENATE("diploma uitschrijven: ",BU29," punten"))</f>
        <v>geen actie</v>
      </c>
      <c r="BZ29" s="162">
        <f>Tabel2[[#This Row],[pnt t/m 2021/22]]</f>
        <v>1204.1989676989676</v>
      </c>
      <c r="CA29" s="162">
        <f>Tabel2[[#This Row],[pnt 2022/2023]]</f>
        <v>560.77777777777783</v>
      </c>
      <c r="CB29" s="162">
        <f t="shared" si="0"/>
        <v>1764.9767454767455</v>
      </c>
    </row>
    <row r="30" spans="1:80" x14ac:dyDescent="0.3">
      <c r="A30" s="24" t="s">
        <v>275</v>
      </c>
      <c r="B30" s="24" t="s">
        <v>166</v>
      </c>
      <c r="D30" t="s">
        <v>701</v>
      </c>
      <c r="E30" s="24">
        <v>118893</v>
      </c>
      <c r="F30" s="27" t="s">
        <v>702</v>
      </c>
      <c r="G30" s="25">
        <f>Tabel2[[#This Row],[pnt t/m 2021/22]]+Tabel2[[#This Row],[pnt 2022/2023]]</f>
        <v>100</v>
      </c>
      <c r="H30">
        <v>2011</v>
      </c>
      <c r="I30">
        <v>2022</v>
      </c>
      <c r="J30" s="26">
        <f>Tabel2[[#This Row],[ijkdatum]]-Tabel2[[#This Row],[Geboren]]</f>
        <v>11</v>
      </c>
      <c r="K30" s="27">
        <f>Tabel2[[#This Row],[TTL 1]]+Tabel2[[#This Row],[TTL 2]]+Tabel2[[#This Row],[TTL 3]]+Tabel2[[#This Row],[TTL 4]]+Tabel2[[#This Row],[TTL 5]]+Tabel2[[#This Row],[TTL 6]]+Tabel2[[#This Row],[TTL 7]]+Tabel2[[#This Row],[TTL 8]]+Tabel2[[#This Row],[TTL 9]]+Tabel2[[#This Row],[TTL 10]]</f>
        <v>100</v>
      </c>
      <c r="L30" s="165"/>
      <c r="N30">
        <v>1</v>
      </c>
      <c r="R30" s="165">
        <f>SUM(Tabel2[[#This Row],[V 1]]*10+Tabel2[[#This Row],[GT 1]])/Tabel2[[#This Row],[AW 1]]*10+Tabel2[[#This Row],[BONUS 1]]</f>
        <v>0</v>
      </c>
      <c r="T30">
        <v>1</v>
      </c>
      <c r="X30" s="165">
        <f>SUM(Tabel2[[#This Row],[V 2]]*10+Tabel2[[#This Row],[GT 2]])/Tabel2[[#This Row],[AW 2]]*10+Tabel2[[#This Row],[BONUS 2]]</f>
        <v>0</v>
      </c>
      <c r="Z30">
        <v>1</v>
      </c>
      <c r="AD30" s="165">
        <f>SUM(Tabel2[[#This Row],[V 3]]*10+Tabel2[[#This Row],[GT 3]])/Tabel2[[#This Row],[AW 3]]*10+Tabel2[[#This Row],[BONUS 3]]</f>
        <v>0</v>
      </c>
      <c r="AE30">
        <v>11</v>
      </c>
      <c r="AF30">
        <v>7</v>
      </c>
      <c r="AG30">
        <v>4</v>
      </c>
      <c r="AH30">
        <v>30</v>
      </c>
      <c r="AJ30" s="165">
        <f>SUM(Tabel2[[#This Row],[V 4]]*10+Tabel2[[#This Row],[GT 4]])/Tabel2[[#This Row],[AW 4]]*10+Tabel2[[#This Row],[BONUS 4]]</f>
        <v>100</v>
      </c>
      <c r="AL30">
        <v>1</v>
      </c>
      <c r="AP30" s="165">
        <f>SUM(Tabel2[[#This Row],[V 5]]*10+Tabel2[[#This Row],[GT 5]])/Tabel2[[#This Row],[AW 5]]*10+Tabel2[[#This Row],[BONUS 5]]</f>
        <v>0</v>
      </c>
      <c r="AR30">
        <v>1</v>
      </c>
      <c r="AV30" s="165">
        <f>SUM(Tabel2[[#This Row],[V 6]]*10+Tabel2[[#This Row],[GT 6]])/Tabel2[[#This Row],[AW 6]]*10+Tabel2[[#This Row],[BONUS 6]]</f>
        <v>0</v>
      </c>
      <c r="AX30">
        <v>1</v>
      </c>
      <c r="BB30" s="165">
        <f>SUM(Tabel2[[#This Row],[V 7]]*10+Tabel2[[#This Row],[GT 7]])/Tabel2[[#This Row],[AW 7]]*10+Tabel2[[#This Row],[BONUS 7]]</f>
        <v>0</v>
      </c>
      <c r="BD30">
        <v>1</v>
      </c>
      <c r="BH30" s="165">
        <f>SUM(Tabel2[[#This Row],[V 8]]*10+Tabel2[[#This Row],[GT 8]])/Tabel2[[#This Row],[AW 8]]*10+Tabel2[[#This Row],[BONUS 8]]</f>
        <v>0</v>
      </c>
      <c r="BJ30">
        <v>1</v>
      </c>
      <c r="BN30" s="16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0" s="24">
        <v>0</v>
      </c>
      <c r="BW30" s="24">
        <f>Tabel2[[#This Row],[Diploma]]-Tabel2[[#This Row],[Uitgeschreven]]</f>
        <v>0</v>
      </c>
      <c r="BX30" s="168" t="str">
        <f>IF(BW30=0,"geen actie",CONCATENATE("diploma uitschrijven: ",BU30," punten"))</f>
        <v>geen actie</v>
      </c>
      <c r="BZ30" s="162">
        <f>Tabel2[[#This Row],[pnt t/m 2021/22]]</f>
        <v>0</v>
      </c>
      <c r="CA30" s="162">
        <f>Tabel2[[#This Row],[pnt 2022/2023]]</f>
        <v>100</v>
      </c>
      <c r="CB30" s="162">
        <f t="shared" si="0"/>
        <v>100</v>
      </c>
    </row>
    <row r="31" spans="1:80" x14ac:dyDescent="0.3">
      <c r="A31" s="24" t="s">
        <v>275</v>
      </c>
      <c r="B31" s="24" t="s">
        <v>166</v>
      </c>
      <c r="D31" t="s">
        <v>703</v>
      </c>
      <c r="E31" s="24">
        <v>119943</v>
      </c>
      <c r="F31" s="27" t="s">
        <v>702</v>
      </c>
      <c r="G31" s="25">
        <f>Tabel2[[#This Row],[pnt t/m 2021/22]]+Tabel2[[#This Row],[pnt 2022/2023]]</f>
        <v>98.75</v>
      </c>
      <c r="H31">
        <v>2013</v>
      </c>
      <c r="I31">
        <v>2022</v>
      </c>
      <c r="J31" s="26">
        <f>Tabel2[[#This Row],[ijkdatum]]-Tabel2[[#This Row],[Geboren]]</f>
        <v>9</v>
      </c>
      <c r="K31" s="175">
        <f>Tabel2[[#This Row],[TTL 1]]+Tabel2[[#This Row],[TTL 2]]+Tabel2[[#This Row],[TTL 3]]+Tabel2[[#This Row],[TTL 4]]+Tabel2[[#This Row],[TTL 5]]+Tabel2[[#This Row],[TTL 6]]+Tabel2[[#This Row],[TTL 7]]+Tabel2[[#This Row],[TTL 8]]+Tabel2[[#This Row],[TTL 9]]+Tabel2[[#This Row],[TTL 10]]</f>
        <v>98.75</v>
      </c>
      <c r="L31" s="165"/>
      <c r="N31">
        <v>1</v>
      </c>
      <c r="R31" s="165">
        <f>SUM(Tabel2[[#This Row],[V 1]]*10+Tabel2[[#This Row],[GT 1]])/Tabel2[[#This Row],[AW 1]]*10+Tabel2[[#This Row],[BONUS 1]]</f>
        <v>0</v>
      </c>
      <c r="T31">
        <v>1</v>
      </c>
      <c r="X31" s="165">
        <f>SUM(Tabel2[[#This Row],[V 2]]*10+Tabel2[[#This Row],[GT 2]])/Tabel2[[#This Row],[AW 2]]*10+Tabel2[[#This Row],[BONUS 2]]</f>
        <v>0</v>
      </c>
      <c r="Z31">
        <v>1</v>
      </c>
      <c r="AD31" s="165">
        <f>SUM(Tabel2[[#This Row],[V 3]]*10+Tabel2[[#This Row],[GT 3]])/Tabel2[[#This Row],[AW 3]]*10+Tabel2[[#This Row],[BONUS 3]]</f>
        <v>0</v>
      </c>
      <c r="AE31">
        <v>12</v>
      </c>
      <c r="AF31">
        <v>8</v>
      </c>
      <c r="AG31">
        <v>5</v>
      </c>
      <c r="AH31">
        <v>29</v>
      </c>
      <c r="AJ31" s="165">
        <f>SUM(Tabel2[[#This Row],[V 4]]*10+Tabel2[[#This Row],[GT 4]])/Tabel2[[#This Row],[AW 4]]*10+Tabel2[[#This Row],[BONUS 4]]</f>
        <v>98.75</v>
      </c>
      <c r="AL31">
        <v>1</v>
      </c>
      <c r="AP31" s="165">
        <f>SUM(Tabel2[[#This Row],[V 5]]*10+Tabel2[[#This Row],[GT 5]])/Tabel2[[#This Row],[AW 5]]*10+Tabel2[[#This Row],[BONUS 5]]</f>
        <v>0</v>
      </c>
      <c r="AR31">
        <v>1</v>
      </c>
      <c r="AV31" s="165">
        <f>SUM(Tabel2[[#This Row],[V 6]]*10+Tabel2[[#This Row],[GT 6]])/Tabel2[[#This Row],[AW 6]]*10+Tabel2[[#This Row],[BONUS 6]]</f>
        <v>0</v>
      </c>
      <c r="AX31">
        <v>1</v>
      </c>
      <c r="BB31" s="165">
        <f>SUM(Tabel2[[#This Row],[V 7]]*10+Tabel2[[#This Row],[GT 7]])/Tabel2[[#This Row],[AW 7]]*10+Tabel2[[#This Row],[BONUS 7]]</f>
        <v>0</v>
      </c>
      <c r="BD31">
        <v>1</v>
      </c>
      <c r="BH31" s="165">
        <f>SUM(Tabel2[[#This Row],[V 8]]*10+Tabel2[[#This Row],[GT 8]])/Tabel2[[#This Row],[AW 8]]*10+Tabel2[[#This Row],[BONUS 8]]</f>
        <v>0</v>
      </c>
      <c r="BJ31">
        <v>1</v>
      </c>
      <c r="BN31" s="16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1" s="24">
        <v>0</v>
      </c>
      <c r="BW31" s="24">
        <f>Tabel2[[#This Row],[Diploma]]-Tabel2[[#This Row],[Uitgeschreven]]</f>
        <v>0</v>
      </c>
      <c r="BX31" s="168" t="str">
        <f>IF(BW31=0,"geen actie",CONCATENATE("diploma uitschrijven: ",BU31," punten"))</f>
        <v>geen actie</v>
      </c>
      <c r="BZ31" s="162">
        <f>Tabel2[[#This Row],[pnt t/m 2021/22]]</f>
        <v>0</v>
      </c>
      <c r="CA31" s="162">
        <f>Tabel2[[#This Row],[pnt 2022/2023]]</f>
        <v>98.75</v>
      </c>
      <c r="CB31" s="162">
        <f t="shared" si="0"/>
        <v>98.75</v>
      </c>
    </row>
    <row r="32" spans="1:80" x14ac:dyDescent="0.3">
      <c r="A32" s="24" t="s">
        <v>288</v>
      </c>
      <c r="B32" s="24" t="s">
        <v>166</v>
      </c>
      <c r="D32" t="s">
        <v>316</v>
      </c>
      <c r="E32" s="24">
        <v>118446</v>
      </c>
      <c r="F32" s="27" t="s">
        <v>61</v>
      </c>
      <c r="G32" s="153">
        <f>Tabel2[[#This Row],[pnt t/m 2021/22]]+Tabel2[[#This Row],[pnt 2022/2023]]</f>
        <v>183.90909090909091</v>
      </c>
      <c r="H32">
        <v>2009</v>
      </c>
      <c r="I32">
        <v>2022</v>
      </c>
      <c r="J32" s="26">
        <f>Tabel2[[#This Row],[ijkdatum]]-Tabel2[[#This Row],[Geboren]]</f>
        <v>13</v>
      </c>
      <c r="K32" s="28">
        <f>Tabel2[[#This Row],[TTL 1]]+Tabel2[[#This Row],[TTL 2]]+Tabel2[[#This Row],[TTL 3]]+Tabel2[[#This Row],[TTL 4]]+Tabel2[[#This Row],[TTL 5]]+Tabel2[[#This Row],[TTL 6]]+Tabel2[[#This Row],[TTL 7]]+Tabel2[[#This Row],[TTL 8]]+Tabel2[[#This Row],[TTL 9]]+Tabel2[[#This Row],[TTL 10]]</f>
        <v>70</v>
      </c>
      <c r="L32" s="152">
        <v>113.90909090909091</v>
      </c>
      <c r="M32">
        <v>3</v>
      </c>
      <c r="N32">
        <v>10</v>
      </c>
      <c r="O32">
        <v>4</v>
      </c>
      <c r="P32">
        <v>30</v>
      </c>
      <c r="R32" s="25">
        <f>SUM(Tabel2[[#This Row],[V 1]]*10+Tabel2[[#This Row],[GT 1]])/Tabel2[[#This Row],[AW 1]]*10+Tabel2[[#This Row],[BONUS 1]]</f>
        <v>70</v>
      </c>
      <c r="T32">
        <v>1</v>
      </c>
      <c r="X32" s="25">
        <f>SUM(Tabel2[[#This Row],[V 2]]*10+Tabel2[[#This Row],[GT 2]])/Tabel2[[#This Row],[AW 2]]*10+Tabel2[[#This Row],[BONUS 2]]</f>
        <v>0</v>
      </c>
      <c r="Z32">
        <v>1</v>
      </c>
      <c r="AD32" s="25">
        <f>SUM(Tabel2[[#This Row],[V 3]]*10+Tabel2[[#This Row],[GT 3]])/Tabel2[[#This Row],[AW 3]]*10+Tabel2[[#This Row],[BONUS 3]]</f>
        <v>0</v>
      </c>
      <c r="AF32">
        <v>1</v>
      </c>
      <c r="AJ32" s="25">
        <f>SUM(Tabel2[[#This Row],[V 4]]*10+Tabel2[[#This Row],[GT 4]])/Tabel2[[#This Row],[AW 4]]*10+Tabel2[[#This Row],[BONUS 4]]</f>
        <v>0</v>
      </c>
      <c r="AL32">
        <v>1</v>
      </c>
      <c r="AP32" s="25">
        <f>SUM(Tabel2[[#This Row],[V 5]]*10+Tabel2[[#This Row],[GT 5]])/Tabel2[[#This Row],[AW 5]]*10+Tabel2[[#This Row],[BONUS 5]]</f>
        <v>0</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2" s="24">
        <v>0</v>
      </c>
      <c r="BW32" s="32">
        <f>Tabel2[[#This Row],[Diploma]]-Tabel2[[#This Row],[Uitgeschreven]]</f>
        <v>0</v>
      </c>
      <c r="BX32" s="2" t="str">
        <f>IF(BW32=0,"geen actie",CONCATENATE("diploma uitschrijven: ",BU32," punten"))</f>
        <v>geen actie</v>
      </c>
      <c r="BZ32" s="162">
        <f>Tabel2[[#This Row],[pnt t/m 2021/22]]</f>
        <v>113.90909090909091</v>
      </c>
      <c r="CA32" s="162">
        <f>Tabel2[[#This Row],[pnt 2022/2023]]</f>
        <v>70</v>
      </c>
      <c r="CB32" s="162">
        <f t="shared" si="0"/>
        <v>183.90909090909091</v>
      </c>
    </row>
    <row r="33" spans="1:80" x14ac:dyDescent="0.3">
      <c r="A33" s="24" t="s">
        <v>208</v>
      </c>
      <c r="D33" t="s">
        <v>215</v>
      </c>
      <c r="E33" s="24">
        <v>119755</v>
      </c>
      <c r="F33" s="27" t="s">
        <v>43</v>
      </c>
      <c r="G33" s="153">
        <f>Tabel2[[#This Row],[pnt t/m 2021/22]]+Tabel2[[#This Row],[pnt 2022/2023]]</f>
        <v>449.1349206349206</v>
      </c>
      <c r="H33">
        <v>2011</v>
      </c>
      <c r="I33">
        <v>2022</v>
      </c>
      <c r="J33" s="26">
        <f>Tabel2[[#This Row],[ijkdatum]]-Tabel2[[#This Row],[Geboren]]</f>
        <v>11</v>
      </c>
      <c r="K33" s="28">
        <f>Tabel2[[#This Row],[TTL 1]]+Tabel2[[#This Row],[TTL 2]]+Tabel2[[#This Row],[TTL 3]]+Tabel2[[#This Row],[TTL 4]]+Tabel2[[#This Row],[TTL 5]]+Tabel2[[#This Row],[TTL 6]]+Tabel2[[#This Row],[TTL 7]]+Tabel2[[#This Row],[TTL 8]]+Tabel2[[#This Row],[TTL 9]]+Tabel2[[#This Row],[TTL 10]]</f>
        <v>254.38492063492063</v>
      </c>
      <c r="L33" s="152">
        <v>194.75</v>
      </c>
      <c r="M33">
        <v>13</v>
      </c>
      <c r="N33">
        <v>9</v>
      </c>
      <c r="O33">
        <v>3</v>
      </c>
      <c r="P33">
        <v>27</v>
      </c>
      <c r="R33" s="25">
        <f>SUM(Tabel2[[#This Row],[V 1]]*10+Tabel2[[#This Row],[GT 1]])/Tabel2[[#This Row],[AW 1]]*10+Tabel2[[#This Row],[BONUS 1]]</f>
        <v>63.333333333333329</v>
      </c>
      <c r="T33">
        <v>1</v>
      </c>
      <c r="X33" s="25">
        <f>SUM(Tabel2[[#This Row],[V 2]]*10+Tabel2[[#This Row],[GT 2]])/Tabel2[[#This Row],[AW 2]]*10+Tabel2[[#This Row],[BONUS 2]]</f>
        <v>0</v>
      </c>
      <c r="Y33">
        <v>6</v>
      </c>
      <c r="Z33">
        <v>9</v>
      </c>
      <c r="AA33">
        <v>5</v>
      </c>
      <c r="AB33">
        <v>35</v>
      </c>
      <c r="AD33" s="25">
        <f>SUM(Tabel2[[#This Row],[V 3]]*10+Tabel2[[#This Row],[GT 3]])/Tabel2[[#This Row],[AW 3]]*10+Tabel2[[#This Row],[BONUS 3]]</f>
        <v>94.444444444444443</v>
      </c>
      <c r="AF33">
        <v>1</v>
      </c>
      <c r="AJ33" s="25">
        <f>SUM(Tabel2[[#This Row],[V 4]]*10+Tabel2[[#This Row],[GT 4]])/Tabel2[[#This Row],[AW 4]]*10+Tabel2[[#This Row],[BONUS 4]]</f>
        <v>0</v>
      </c>
      <c r="AK33">
        <v>7</v>
      </c>
      <c r="AL33">
        <v>7</v>
      </c>
      <c r="AM33">
        <v>1</v>
      </c>
      <c r="AN33">
        <v>20</v>
      </c>
      <c r="AP33" s="25">
        <f>SUM(Tabel2[[#This Row],[V 5]]*10+Tabel2[[#This Row],[GT 5]])/Tabel2[[#This Row],[AW 5]]*10+Tabel2[[#This Row],[BONUS 5]]</f>
        <v>42.857142857142854</v>
      </c>
      <c r="AQ33">
        <v>5</v>
      </c>
      <c r="AR33">
        <v>8</v>
      </c>
      <c r="AS33">
        <v>2</v>
      </c>
      <c r="AT33">
        <v>23</v>
      </c>
      <c r="AV33" s="25">
        <f>SUM(Tabel2[[#This Row],[V 6]]*10+Tabel2[[#This Row],[GT 6]])/Tabel2[[#This Row],[AW 6]]*10+Tabel2[[#This Row],[BONUS 6]]</f>
        <v>53.75</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3" s="24">
        <v>250</v>
      </c>
      <c r="BW33" s="32">
        <f>Tabel2[[#This Row],[Diploma]]-Tabel2[[#This Row],[Uitgeschreven]]</f>
        <v>0</v>
      </c>
      <c r="BX33" s="2" t="str">
        <f>IF(BW33=0,"geen actie",CONCATENATE("diploma uitschrijven: ",BU33," punten"))</f>
        <v>geen actie</v>
      </c>
      <c r="BZ33" s="162">
        <f>Tabel2[[#This Row],[pnt t/m 2021/22]]</f>
        <v>194.75</v>
      </c>
      <c r="CA33" s="162">
        <f>Tabel2[[#This Row],[pnt 2022/2023]]</f>
        <v>254.38492063492063</v>
      </c>
      <c r="CB33" s="162">
        <f t="shared" si="0"/>
        <v>449.1349206349206</v>
      </c>
    </row>
    <row r="34" spans="1:80" x14ac:dyDescent="0.3">
      <c r="A34" s="24" t="s">
        <v>209</v>
      </c>
      <c r="D34" t="s">
        <v>216</v>
      </c>
      <c r="E34" s="24">
        <v>119706</v>
      </c>
      <c r="F34" s="27" t="s">
        <v>49</v>
      </c>
      <c r="G34" s="153">
        <f>Tabel2[[#This Row],[pnt t/m 2021/22]]+Tabel2[[#This Row],[pnt 2022/2023]]</f>
        <v>476.64682539682542</v>
      </c>
      <c r="H34">
        <v>2012</v>
      </c>
      <c r="I34">
        <v>2022</v>
      </c>
      <c r="J34" s="26">
        <f>Tabel2[[#This Row],[ijkdatum]]-Tabel2[[#This Row],[Geboren]]</f>
        <v>10</v>
      </c>
      <c r="K34" s="28">
        <f>Tabel2[[#This Row],[TTL 1]]+Tabel2[[#This Row],[TTL 2]]+Tabel2[[#This Row],[TTL 3]]+Tabel2[[#This Row],[TTL 4]]+Tabel2[[#This Row],[TTL 5]]+Tabel2[[#This Row],[TTL 6]]+Tabel2[[#This Row],[TTL 7]]+Tabel2[[#This Row],[TTL 8]]+Tabel2[[#This Row],[TTL 9]]+Tabel2[[#This Row],[TTL 10]]</f>
        <v>251.11111111111114</v>
      </c>
      <c r="L34" s="152">
        <v>225.53571428571428</v>
      </c>
      <c r="M34">
        <v>13</v>
      </c>
      <c r="N34">
        <v>9</v>
      </c>
      <c r="O34">
        <v>5</v>
      </c>
      <c r="P34">
        <v>32</v>
      </c>
      <c r="R34" s="25">
        <f>SUM(Tabel2[[#This Row],[V 1]]*10+Tabel2[[#This Row],[GT 1]])/Tabel2[[#This Row],[AW 1]]*10+Tabel2[[#This Row],[BONUS 1]]</f>
        <v>91.111111111111114</v>
      </c>
      <c r="T34">
        <v>1</v>
      </c>
      <c r="X34" s="25">
        <f>SUM(Tabel2[[#This Row],[V 2]]*10+Tabel2[[#This Row],[GT 2]])/Tabel2[[#This Row],[AW 2]]*10+Tabel2[[#This Row],[BONUS 2]]</f>
        <v>0</v>
      </c>
      <c r="Y34">
        <v>16</v>
      </c>
      <c r="Z34">
        <v>9</v>
      </c>
      <c r="AA34">
        <v>5</v>
      </c>
      <c r="AB34">
        <v>34</v>
      </c>
      <c r="AD34" s="25">
        <f>SUM(Tabel2[[#This Row],[V 3]]*10+Tabel2[[#This Row],[GT 3]])/Tabel2[[#This Row],[AW 3]]*10+Tabel2[[#This Row],[BONUS 3]]</f>
        <v>93.333333333333343</v>
      </c>
      <c r="AF34">
        <v>1</v>
      </c>
      <c r="AJ34" s="25">
        <f>SUM(Tabel2[[#This Row],[V 4]]*10+Tabel2[[#This Row],[GT 4]])/Tabel2[[#This Row],[AW 4]]*10+Tabel2[[#This Row],[BONUS 4]]</f>
        <v>0</v>
      </c>
      <c r="AK34">
        <v>10</v>
      </c>
      <c r="AL34">
        <v>9</v>
      </c>
      <c r="AM34">
        <v>3</v>
      </c>
      <c r="AN34">
        <v>30</v>
      </c>
      <c r="AP34" s="25">
        <f>SUM(Tabel2[[#This Row],[V 5]]*10+Tabel2[[#This Row],[GT 5]])/Tabel2[[#This Row],[AW 5]]*10+Tabel2[[#This Row],[BONUS 5]]</f>
        <v>66.666666666666671</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4" s="24">
        <v>250</v>
      </c>
      <c r="BW34" s="32">
        <f>Tabel2[[#This Row],[Diploma]]-Tabel2[[#This Row],[Uitgeschreven]]</f>
        <v>0</v>
      </c>
      <c r="BX34" s="2" t="str">
        <f>IF(BW34=0,"geen actie",CONCATENATE("diploma uitschrijven: ",BU34," punten"))</f>
        <v>geen actie</v>
      </c>
      <c r="BZ34" s="162">
        <f>Tabel2[[#This Row],[pnt t/m 2021/22]]</f>
        <v>225.53571428571428</v>
      </c>
      <c r="CA34" s="162">
        <f>Tabel2[[#This Row],[pnt 2022/2023]]</f>
        <v>251.11111111111114</v>
      </c>
      <c r="CB34" s="162">
        <f t="shared" si="0"/>
        <v>476.64682539682542</v>
      </c>
    </row>
    <row r="35" spans="1:80" x14ac:dyDescent="0.3">
      <c r="A35" s="24" t="s">
        <v>208</v>
      </c>
      <c r="D35" t="s">
        <v>744</v>
      </c>
      <c r="F35" s="27" t="s">
        <v>53</v>
      </c>
      <c r="G35" s="25">
        <f>Tabel2[[#This Row],[pnt t/m 2021/22]]+Tabel2[[#This Row],[pnt 2022/2023]]</f>
        <v>103.75</v>
      </c>
      <c r="H35">
        <v>2008</v>
      </c>
      <c r="I35">
        <v>2022</v>
      </c>
      <c r="J35" s="26">
        <f>Tabel2[[#This Row],[ijkdatum]]-Tabel2[[#This Row],[Geboren]]</f>
        <v>14</v>
      </c>
      <c r="K35" s="27">
        <f>Tabel2[[#This Row],[TTL 1]]+Tabel2[[#This Row],[TTL 2]]+Tabel2[[#This Row],[TTL 3]]+Tabel2[[#This Row],[TTL 4]]+Tabel2[[#This Row],[TTL 5]]+Tabel2[[#This Row],[TTL 6]]+Tabel2[[#This Row],[TTL 7]]+Tabel2[[#This Row],[TTL 8]]+Tabel2[[#This Row],[TTL 9]]+Tabel2[[#This Row],[TTL 10]]</f>
        <v>103.75</v>
      </c>
      <c r="L35" s="160"/>
      <c r="M35" s="202"/>
      <c r="N35">
        <v>1</v>
      </c>
      <c r="R35" s="165">
        <f>SUM(Tabel2[[#This Row],[V 1]]*10+Tabel2[[#This Row],[GT 1]])/Tabel2[[#This Row],[AW 1]]*10+Tabel2[[#This Row],[BONUS 1]]</f>
        <v>0</v>
      </c>
      <c r="T35">
        <v>1</v>
      </c>
      <c r="X35" s="165">
        <f>SUM(Tabel2[[#This Row],[V 2]]*10+Tabel2[[#This Row],[GT 2]])/Tabel2[[#This Row],[AW 2]]*10+Tabel2[[#This Row],[BONUS 2]]</f>
        <v>0</v>
      </c>
      <c r="Z35">
        <v>1</v>
      </c>
      <c r="AD35" s="165">
        <f>SUM(Tabel2[[#This Row],[V 3]]*10+Tabel2[[#This Row],[GT 3]])/Tabel2[[#This Row],[AW 3]]*10+Tabel2[[#This Row],[BONUS 3]]</f>
        <v>0</v>
      </c>
      <c r="AF35">
        <v>1</v>
      </c>
      <c r="AJ35" s="165">
        <f>SUM(Tabel2[[#This Row],[V 4]]*10+Tabel2[[#This Row],[GT 4]])/Tabel2[[#This Row],[AW 4]]*10+Tabel2[[#This Row],[BONUS 4]]</f>
        <v>0</v>
      </c>
      <c r="AL35">
        <v>1</v>
      </c>
      <c r="AP35" s="165">
        <f>SUM(Tabel2[[#This Row],[V 5]]*10+Tabel2[[#This Row],[GT 5]])/Tabel2[[#This Row],[AW 5]]*10+Tabel2[[#This Row],[BONUS 5]]</f>
        <v>0</v>
      </c>
      <c r="AQ35">
        <v>5</v>
      </c>
      <c r="AR35">
        <v>8</v>
      </c>
      <c r="AS35">
        <v>5</v>
      </c>
      <c r="AT35">
        <v>33</v>
      </c>
      <c r="AV35" s="165">
        <f>SUM(Tabel2[[#This Row],[V 6]]*10+Tabel2[[#This Row],[GT 6]])/Tabel2[[#This Row],[AW 6]]*10+Tabel2[[#This Row],[BONUS 6]]</f>
        <v>103.75</v>
      </c>
      <c r="AX35">
        <v>1</v>
      </c>
      <c r="BB35" s="165">
        <f>SUM(Tabel2[[#This Row],[V 7]]*10+Tabel2[[#This Row],[GT 7]])/Tabel2[[#This Row],[AW 7]]*10+Tabel2[[#This Row],[BONUS 7]]</f>
        <v>0</v>
      </c>
      <c r="BD35">
        <v>1</v>
      </c>
      <c r="BH35" s="165">
        <f>SUM(Tabel2[[#This Row],[V 8]]*10+Tabel2[[#This Row],[GT 8]])/Tabel2[[#This Row],[AW 8]]*10+Tabel2[[#This Row],[BONUS 8]]</f>
        <v>0</v>
      </c>
      <c r="BJ35">
        <v>1</v>
      </c>
      <c r="BN35" s="16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5" s="24">
        <v>0</v>
      </c>
      <c r="BW35" s="24">
        <f>Tabel2[[#This Row],[Diploma]]-Tabel2[[#This Row],[Uitgeschreven]]</f>
        <v>0</v>
      </c>
      <c r="BX35" s="168" t="str">
        <f>IF(BW35=0,"geen actie",CONCATENATE("diploma uitschrijven: ",BU35," punten"))</f>
        <v>geen actie</v>
      </c>
      <c r="BZ35" s="162">
        <f>Tabel2[[#This Row],[pnt t/m 2021/22]]</f>
        <v>0</v>
      </c>
      <c r="CA35" s="162">
        <f>Tabel2[[#This Row],[pnt 2022/2023]]</f>
        <v>103.75</v>
      </c>
      <c r="CB35" s="162">
        <f t="shared" si="0"/>
        <v>103.75</v>
      </c>
    </row>
    <row r="36" spans="1:80" x14ac:dyDescent="0.3">
      <c r="A36" s="24" t="s">
        <v>314</v>
      </c>
      <c r="B36" s="24" t="s">
        <v>166</v>
      </c>
      <c r="D36" t="s">
        <v>667</v>
      </c>
      <c r="E36" s="24">
        <v>119915</v>
      </c>
      <c r="F36" s="27" t="s">
        <v>35</v>
      </c>
      <c r="G36" s="25">
        <f>Tabel2[[#This Row],[pnt t/m 2021/22]]+Tabel2[[#This Row],[pnt 2022/2023]]</f>
        <v>216.49350649350649</v>
      </c>
      <c r="H36">
        <v>2011</v>
      </c>
      <c r="I36">
        <v>2022</v>
      </c>
      <c r="J36" s="26">
        <f>Tabel2[[#This Row],[ijkdatum]]-Tabel2[[#This Row],[Geboren]]</f>
        <v>11</v>
      </c>
      <c r="K36" s="28">
        <f>Tabel2[[#This Row],[TTL 1]]+Tabel2[[#This Row],[TTL 2]]+Tabel2[[#This Row],[TTL 3]]+Tabel2[[#This Row],[TTL 4]]+Tabel2[[#This Row],[TTL 5]]+Tabel2[[#This Row],[TTL 6]]+Tabel2[[#This Row],[TTL 7]]+Tabel2[[#This Row],[TTL 8]]+Tabel2[[#This Row],[TTL 9]]+Tabel2[[#This Row],[TTL 10]]</f>
        <v>216.49350649350649</v>
      </c>
      <c r="L36" s="165"/>
      <c r="N36">
        <v>1</v>
      </c>
      <c r="R36" s="165">
        <f>SUM(Tabel2[[#This Row],[V 1]]*10+Tabel2[[#This Row],[GT 1]])/Tabel2[[#This Row],[AW 1]]*10+Tabel2[[#This Row],[BONUS 1]]</f>
        <v>0</v>
      </c>
      <c r="T36">
        <v>1</v>
      </c>
      <c r="X36" s="25">
        <f>SUM(Tabel2[[#This Row],[V 2]]*10+Tabel2[[#This Row],[GT 2]])/Tabel2[[#This Row],[AW 2]]*10+Tabel2[[#This Row],[BONUS 2]]</f>
        <v>0</v>
      </c>
      <c r="Y36">
        <v>4</v>
      </c>
      <c r="Z36">
        <v>11</v>
      </c>
      <c r="AA36">
        <v>3</v>
      </c>
      <c r="AB36">
        <v>40</v>
      </c>
      <c r="AD36" s="25">
        <f>SUM(Tabel2[[#This Row],[V 3]]*10+Tabel2[[#This Row],[GT 3]])/Tabel2[[#This Row],[AW 3]]*10+Tabel2[[#This Row],[BONUS 3]]</f>
        <v>63.636363636363633</v>
      </c>
      <c r="AE36">
        <v>1</v>
      </c>
      <c r="AF36">
        <v>7</v>
      </c>
      <c r="AG36">
        <v>4</v>
      </c>
      <c r="AH36">
        <v>25</v>
      </c>
      <c r="AJ36" s="25">
        <f>SUM(Tabel2[[#This Row],[V 4]]*10+Tabel2[[#This Row],[GT 4]])/Tabel2[[#This Row],[AW 4]]*10+Tabel2[[#This Row],[BONUS 4]]</f>
        <v>92.857142857142861</v>
      </c>
      <c r="AK36">
        <v>4</v>
      </c>
      <c r="AL36">
        <v>9</v>
      </c>
      <c r="AM36">
        <v>3</v>
      </c>
      <c r="AN36">
        <v>24</v>
      </c>
      <c r="AP36" s="25">
        <f>SUM(Tabel2[[#This Row],[V 5]]*10+Tabel2[[#This Row],[GT 5]])/Tabel2[[#This Row],[AW 5]]*10+Tabel2[[#This Row],[BONUS 5]]</f>
        <v>60</v>
      </c>
      <c r="AR36">
        <v>1</v>
      </c>
      <c r="AV36" s="25">
        <f>SUM(Tabel2[[#This Row],[V 6]]*10+Tabel2[[#This Row],[GT 6]])/Tabel2[[#This Row],[AW 6]]*10+Tabel2[[#This Row],[BONUS 6]]</f>
        <v>0</v>
      </c>
      <c r="AX36">
        <v>1</v>
      </c>
      <c r="BB36" s="25">
        <f>SUM(Tabel2[[#This Row],[V 7]]*10+Tabel2[[#This Row],[GT 7]])/Tabel2[[#This Row],[AW 7]]*10+Tabel2[[#This Row],[BONUS 7]]</f>
        <v>0</v>
      </c>
      <c r="BD36">
        <v>1</v>
      </c>
      <c r="BH36" s="25">
        <f>SUM(Tabel2[[#This Row],[V 8]]*10+Tabel2[[#This Row],[GT 8]])/Tabel2[[#This Row],[AW 8]]*10+Tabel2[[#This Row],[BONUS 8]]</f>
        <v>0</v>
      </c>
      <c r="BJ36">
        <v>1</v>
      </c>
      <c r="BN36" s="2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6" s="24">
        <v>0</v>
      </c>
      <c r="BW36" s="24">
        <f>Tabel2[[#This Row],[Diploma]]-Tabel2[[#This Row],[Uitgeschreven]]</f>
        <v>0</v>
      </c>
      <c r="BX36" s="168" t="str">
        <f>IF(BW36=0,"geen actie",CONCATENATE("diploma uitschrijven: ",BU36," punten"))</f>
        <v>geen actie</v>
      </c>
      <c r="BZ36" s="162">
        <f>Tabel2[[#This Row],[pnt t/m 2021/22]]</f>
        <v>0</v>
      </c>
      <c r="CA36" s="162">
        <f>Tabel2[[#This Row],[pnt 2022/2023]]</f>
        <v>216.49350649350649</v>
      </c>
      <c r="CB36" s="162">
        <f t="shared" si="0"/>
        <v>216.49350649350649</v>
      </c>
    </row>
    <row r="37" spans="1:80" x14ac:dyDescent="0.3">
      <c r="A37" s="24" t="s">
        <v>275</v>
      </c>
      <c r="B37" s="24" t="s">
        <v>166</v>
      </c>
      <c r="D37" t="s">
        <v>694</v>
      </c>
      <c r="E37" s="24">
        <v>120187</v>
      </c>
      <c r="F37" s="27" t="s">
        <v>59</v>
      </c>
      <c r="G37" s="25">
        <f>Tabel2[[#This Row],[pnt t/m 2021/22]]+Tabel2[[#This Row],[pnt 2022/2023]]</f>
        <v>87.5</v>
      </c>
      <c r="H37">
        <v>2014</v>
      </c>
      <c r="I37">
        <v>2022</v>
      </c>
      <c r="J37" s="26">
        <f>Tabel2[[#This Row],[ijkdatum]]-Tabel2[[#This Row],[Geboren]]</f>
        <v>8</v>
      </c>
      <c r="K37" s="28">
        <f>Tabel2[[#This Row],[TTL 1]]+Tabel2[[#This Row],[TTL 2]]+Tabel2[[#This Row],[TTL 3]]+Tabel2[[#This Row],[TTL 4]]+Tabel2[[#This Row],[TTL 5]]+Tabel2[[#This Row],[TTL 6]]+Tabel2[[#This Row],[TTL 7]]+Tabel2[[#This Row],[TTL 8]]+Tabel2[[#This Row],[TTL 9]]+Tabel2[[#This Row],[TTL 10]]</f>
        <v>87.5</v>
      </c>
      <c r="L37" s="165"/>
      <c r="N37">
        <v>1</v>
      </c>
      <c r="R37" s="165">
        <f>SUM(Tabel2[[#This Row],[V 1]]*10+Tabel2[[#This Row],[GT 1]])/Tabel2[[#This Row],[AW 1]]*10+Tabel2[[#This Row],[BONUS 1]]</f>
        <v>0</v>
      </c>
      <c r="T37">
        <v>1</v>
      </c>
      <c r="X37" s="25">
        <f>SUM(Tabel2[[#This Row],[V 2]]*10+Tabel2[[#This Row],[GT 2]])/Tabel2[[#This Row],[AW 2]]*10+Tabel2[[#This Row],[BONUS 2]]</f>
        <v>0</v>
      </c>
      <c r="Z37">
        <v>1</v>
      </c>
      <c r="AD37" s="25">
        <f>SUM(Tabel2[[#This Row],[V 3]]*10+Tabel2[[#This Row],[GT 3]])/Tabel2[[#This Row],[AW 3]]*10+Tabel2[[#This Row],[BONUS 3]]</f>
        <v>0</v>
      </c>
      <c r="AE37">
        <v>12</v>
      </c>
      <c r="AF37">
        <v>8</v>
      </c>
      <c r="AG37">
        <v>5</v>
      </c>
      <c r="AH37">
        <v>20</v>
      </c>
      <c r="AJ37" s="25">
        <f>SUM(Tabel2[[#This Row],[V 4]]*10+Tabel2[[#This Row],[GT 4]])/Tabel2[[#This Row],[AW 4]]*10+Tabel2[[#This Row],[BONUS 4]]</f>
        <v>87.5</v>
      </c>
      <c r="AL37">
        <v>1</v>
      </c>
      <c r="AP37" s="25">
        <f>SUM(Tabel2[[#This Row],[V 5]]*10+Tabel2[[#This Row],[GT 5]])/Tabel2[[#This Row],[AW 5]]*10+Tabel2[[#This Row],[BONUS 5]]</f>
        <v>0</v>
      </c>
      <c r="AR37">
        <v>1</v>
      </c>
      <c r="AV37" s="25">
        <f>SUM(Tabel2[[#This Row],[V 6]]*10+Tabel2[[#This Row],[GT 6]])/Tabel2[[#This Row],[AW 6]]*10+Tabel2[[#This Row],[BONUS 6]]</f>
        <v>0</v>
      </c>
      <c r="AX37">
        <v>1</v>
      </c>
      <c r="BB37" s="25">
        <f>SUM(Tabel2[[#This Row],[V 7]]*10+Tabel2[[#This Row],[GT 7]])/Tabel2[[#This Row],[AW 7]]*10+Tabel2[[#This Row],[BONUS 7]]</f>
        <v>0</v>
      </c>
      <c r="BD37">
        <v>1</v>
      </c>
      <c r="BH37" s="25">
        <f>SUM(Tabel2[[#This Row],[V 8]]*10+Tabel2[[#This Row],[GT 8]])/Tabel2[[#This Row],[AW 8]]*10+Tabel2[[#This Row],[BONUS 8]]</f>
        <v>0</v>
      </c>
      <c r="BJ37">
        <v>1</v>
      </c>
      <c r="BN37" s="25">
        <f>SUM(Tabel2[[#This Row],[V 9]]*10+Tabel2[[#This Row],[GT 9]])/Tabel2[[#This Row],[AW 9]]*10+Tabel2[[#This Row],[BONUS 9]]</f>
        <v>0</v>
      </c>
      <c r="BP37">
        <v>1</v>
      </c>
      <c r="BT37" s="25">
        <f>SUM(Tabel2[[#This Row],[V 10]]*10+Tabel2[[#This Row],[GT 10]])/Tabel2[[#This Row],[AW 10]]*10+Tabel2[[#This Row],[BONUS 10]]</f>
        <v>0</v>
      </c>
      <c r="BU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7" s="24">
        <v>0</v>
      </c>
      <c r="BW37" s="24">
        <f>Tabel2[[#This Row],[Diploma]]-Tabel2[[#This Row],[Uitgeschreven]]</f>
        <v>0</v>
      </c>
      <c r="BX37" s="168" t="str">
        <f>IF(BW37=0,"geen actie",CONCATENATE("diploma uitschrijven: ",BU37," punten"))</f>
        <v>geen actie</v>
      </c>
      <c r="BZ37" s="162">
        <f>Tabel2[[#This Row],[pnt t/m 2021/22]]</f>
        <v>0</v>
      </c>
      <c r="CA37" s="162">
        <f>Tabel2[[#This Row],[pnt 2022/2023]]</f>
        <v>87.5</v>
      </c>
      <c r="CB37" s="162">
        <f t="shared" si="0"/>
        <v>87.5</v>
      </c>
    </row>
    <row r="38" spans="1:80" x14ac:dyDescent="0.3">
      <c r="A38" s="24" t="s">
        <v>251</v>
      </c>
      <c r="B38" s="24" t="s">
        <v>166</v>
      </c>
      <c r="D38" t="s">
        <v>257</v>
      </c>
      <c r="E38" s="24">
        <v>119326</v>
      </c>
      <c r="F38" s="27" t="s">
        <v>19</v>
      </c>
      <c r="G38" s="153">
        <f>Tabel2[[#This Row],[pnt t/m 2021/22]]+Tabel2[[#This Row],[pnt 2022/2023]]</f>
        <v>484.8989898989899</v>
      </c>
      <c r="H38">
        <v>2010</v>
      </c>
      <c r="I38">
        <v>2022</v>
      </c>
      <c r="J38" s="26">
        <f>Tabel2[[#This Row],[ijkdatum]]-Tabel2[[#This Row],[Geboren]]</f>
        <v>12</v>
      </c>
      <c r="K38" s="28">
        <f>Tabel2[[#This Row],[TTL 1]]+Tabel2[[#This Row],[TTL 2]]+Tabel2[[#This Row],[TTL 3]]+Tabel2[[#This Row],[TTL 4]]+Tabel2[[#This Row],[TTL 5]]+Tabel2[[#This Row],[TTL 6]]+Tabel2[[#This Row],[TTL 7]]+Tabel2[[#This Row],[TTL 8]]+Tabel2[[#This Row],[TTL 9]]+Tabel2[[#This Row],[TTL 10]]</f>
        <v>95.454545454545453</v>
      </c>
      <c r="L38" s="152">
        <v>389.44444444444446</v>
      </c>
      <c r="N38">
        <v>1</v>
      </c>
      <c r="R38" s="25">
        <f>SUM(Tabel2[[#This Row],[V 1]]*10+Tabel2[[#This Row],[GT 1]])/Tabel2[[#This Row],[AW 1]]*10+Tabel2[[#This Row],[BONUS 1]]</f>
        <v>0</v>
      </c>
      <c r="S38">
        <v>13</v>
      </c>
      <c r="T38">
        <v>11</v>
      </c>
      <c r="U38">
        <v>6</v>
      </c>
      <c r="V38">
        <v>45</v>
      </c>
      <c r="X38" s="25">
        <f>SUM(Tabel2[[#This Row],[V 2]]*10+Tabel2[[#This Row],[GT 2]])/Tabel2[[#This Row],[AW 2]]*10+Tabel2[[#This Row],[BONUS 2]]</f>
        <v>95.454545454545453</v>
      </c>
      <c r="Z38">
        <v>1</v>
      </c>
      <c r="AD38" s="25">
        <f>SUM(Tabel2[[#This Row],[V 3]]*10+Tabel2[[#This Row],[GT 3]])/Tabel2[[#This Row],[AW 3]]*10+Tabel2[[#This Row],[BONUS 3]]</f>
        <v>0</v>
      </c>
      <c r="AF38">
        <v>1</v>
      </c>
      <c r="AJ38" s="25">
        <f>SUM(Tabel2[[#This Row],[V 4]]*10+Tabel2[[#This Row],[GT 4]])/Tabel2[[#This Row],[AW 4]]*10+Tabel2[[#This Row],[BONUS 4]]</f>
        <v>0</v>
      </c>
      <c r="AL38">
        <v>1</v>
      </c>
      <c r="AP38" s="25">
        <f>SUM(Tabel2[[#This Row],[V 5]]*10+Tabel2[[#This Row],[GT 5]])/Tabel2[[#This Row],[AW 5]]*10+Tabel2[[#This Row],[BONUS 5]]</f>
        <v>0</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8" s="24">
        <v>250</v>
      </c>
      <c r="BW38" s="32">
        <f>Tabel2[[#This Row],[Diploma]]-Tabel2[[#This Row],[Uitgeschreven]]</f>
        <v>0</v>
      </c>
      <c r="BX38" s="2" t="str">
        <f>IF(BW38=0,"geen actie",CONCATENATE("diploma uitschrijven: ",BU38," punten"))</f>
        <v>geen actie</v>
      </c>
      <c r="BZ38" s="162">
        <f>Tabel2[[#This Row],[pnt t/m 2021/22]]</f>
        <v>389.44444444444446</v>
      </c>
      <c r="CA38" s="162">
        <f>Tabel2[[#This Row],[pnt 2022/2023]]</f>
        <v>95.454545454545453</v>
      </c>
      <c r="CB38" s="162">
        <f t="shared" si="0"/>
        <v>484.8989898989899</v>
      </c>
    </row>
    <row r="39" spans="1:80" x14ac:dyDescent="0.3">
      <c r="A39" s="24" t="s">
        <v>208</v>
      </c>
      <c r="D39" t="s">
        <v>707</v>
      </c>
      <c r="E39" s="24">
        <v>119753</v>
      </c>
      <c r="F39" s="27" t="s">
        <v>43</v>
      </c>
      <c r="G39" s="25">
        <f>Tabel2[[#This Row],[pnt t/m 2021/22]]+Tabel2[[#This Row],[pnt 2022/2023]]</f>
        <v>132.5</v>
      </c>
      <c r="H39">
        <v>2009</v>
      </c>
      <c r="I39">
        <v>2022</v>
      </c>
      <c r="J39" s="26">
        <f>Tabel2[[#This Row],[ijkdatum]]-Tabel2[[#This Row],[Geboren]]</f>
        <v>13</v>
      </c>
      <c r="K39" s="27">
        <f>Tabel2[[#This Row],[TTL 1]]+Tabel2[[#This Row],[TTL 2]]+Tabel2[[#This Row],[TTL 3]]+Tabel2[[#This Row],[TTL 4]]+Tabel2[[#This Row],[TTL 5]]+Tabel2[[#This Row],[TTL 6]]+Tabel2[[#This Row],[TTL 7]]+Tabel2[[#This Row],[TTL 8]]+Tabel2[[#This Row],[TTL 9]]+Tabel2[[#This Row],[TTL 10]]</f>
        <v>132.5</v>
      </c>
      <c r="L39" s="165"/>
      <c r="N39">
        <v>1</v>
      </c>
      <c r="R39" s="165">
        <f>SUM(Tabel2[[#This Row],[V 1]]*10+Tabel2[[#This Row],[GT 1]])/Tabel2[[#This Row],[AW 1]]*10+Tabel2[[#This Row],[BONUS 1]]</f>
        <v>0</v>
      </c>
      <c r="T39">
        <v>1</v>
      </c>
      <c r="X39" s="165">
        <f>SUM(Tabel2[[#This Row],[V 2]]*10+Tabel2[[#This Row],[GT 2]])/Tabel2[[#This Row],[AW 2]]*10+Tabel2[[#This Row],[BONUS 2]]</f>
        <v>0</v>
      </c>
      <c r="Z39">
        <v>1</v>
      </c>
      <c r="AD39" s="165">
        <f>SUM(Tabel2[[#This Row],[V 3]]*10+Tabel2[[#This Row],[GT 3]])/Tabel2[[#This Row],[AW 3]]*10+Tabel2[[#This Row],[BONUS 3]]</f>
        <v>0</v>
      </c>
      <c r="AF39">
        <v>1</v>
      </c>
      <c r="AJ39" s="165">
        <f>SUM(Tabel2[[#This Row],[V 4]]*10+Tabel2[[#This Row],[GT 4]])/Tabel2[[#This Row],[AW 4]]*10+Tabel2[[#This Row],[BONUS 4]]</f>
        <v>0</v>
      </c>
      <c r="AK39">
        <v>6</v>
      </c>
      <c r="AL39">
        <v>8</v>
      </c>
      <c r="AM39">
        <v>0</v>
      </c>
      <c r="AN39">
        <v>11</v>
      </c>
      <c r="AP39" s="165">
        <f>SUM(Tabel2[[#This Row],[V 5]]*10+Tabel2[[#This Row],[GT 5]])/Tabel2[[#This Row],[AW 5]]*10+Tabel2[[#This Row],[BONUS 5]]</f>
        <v>13.75</v>
      </c>
      <c r="AQ39">
        <v>5</v>
      </c>
      <c r="AR39">
        <v>8</v>
      </c>
      <c r="AS39">
        <v>6</v>
      </c>
      <c r="AT39">
        <v>35</v>
      </c>
      <c r="AV39" s="165">
        <f>SUM(Tabel2[[#This Row],[V 6]]*10+Tabel2[[#This Row],[GT 6]])/Tabel2[[#This Row],[AW 6]]*10+Tabel2[[#This Row],[BONUS 6]]</f>
        <v>118.75</v>
      </c>
      <c r="AX39">
        <v>1</v>
      </c>
      <c r="BB39" s="165">
        <f>SUM(Tabel2[[#This Row],[V 7]]*10+Tabel2[[#This Row],[GT 7]])/Tabel2[[#This Row],[AW 7]]*10+Tabel2[[#This Row],[BONUS 7]]</f>
        <v>0</v>
      </c>
      <c r="BD39">
        <v>1</v>
      </c>
      <c r="BH39" s="165">
        <f>SUM(Tabel2[[#This Row],[V 8]]*10+Tabel2[[#This Row],[GT 8]])/Tabel2[[#This Row],[AW 8]]*10+Tabel2[[#This Row],[BONUS 8]]</f>
        <v>0</v>
      </c>
      <c r="BJ39">
        <v>1</v>
      </c>
      <c r="BN39" s="165">
        <f>SUM(Tabel2[[#This Row],[V 9]]*10+Tabel2[[#This Row],[GT 9]])/Tabel2[[#This Row],[AW 9]]*10+Tabel2[[#This Row],[BONUS 9]]</f>
        <v>0</v>
      </c>
      <c r="BP39">
        <v>1</v>
      </c>
      <c r="BT39" s="25">
        <f>SUM(Tabel2[[#This Row],[V 10]]*10+Tabel2[[#This Row],[GT 10]])/Tabel2[[#This Row],[AW 10]]*10+Tabel2[[#This Row],[BONUS 10]]</f>
        <v>0</v>
      </c>
      <c r="BU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9" s="24">
        <v>0</v>
      </c>
      <c r="BW39" s="24">
        <f>Tabel2[[#This Row],[Diploma]]-Tabel2[[#This Row],[Uitgeschreven]]</f>
        <v>0</v>
      </c>
      <c r="BX39" s="168" t="str">
        <f>IF(BW39=0,"geen actie",CONCATENATE("diploma uitschrijven: ",BU39," punten"))</f>
        <v>geen actie</v>
      </c>
      <c r="BZ39" s="162">
        <f>Tabel2[[#This Row],[pnt t/m 2021/22]]</f>
        <v>0</v>
      </c>
      <c r="CA39" s="162">
        <f>Tabel2[[#This Row],[pnt 2022/2023]]</f>
        <v>132.5</v>
      </c>
      <c r="CB39" s="162">
        <f t="shared" si="0"/>
        <v>132.5</v>
      </c>
    </row>
    <row r="40" spans="1:80" x14ac:dyDescent="0.3">
      <c r="A40" s="24" t="s">
        <v>275</v>
      </c>
      <c r="B40" s="24" t="s">
        <v>166</v>
      </c>
      <c r="D40" t="s">
        <v>704</v>
      </c>
      <c r="F40" s="27" t="s">
        <v>702</v>
      </c>
      <c r="G40" s="25">
        <f>Tabel2[[#This Row],[pnt t/m 2021/22]]+Tabel2[[#This Row],[pnt 2022/2023]]</f>
        <v>133.75</v>
      </c>
      <c r="H40">
        <v>2012</v>
      </c>
      <c r="I40">
        <v>2022</v>
      </c>
      <c r="J40" s="26">
        <f>Tabel2[[#This Row],[ijkdatum]]-Tabel2[[#This Row],[Geboren]]</f>
        <v>10</v>
      </c>
      <c r="K40" s="175">
        <f>Tabel2[[#This Row],[TTL 1]]+Tabel2[[#This Row],[TTL 2]]+Tabel2[[#This Row],[TTL 3]]+Tabel2[[#This Row],[TTL 4]]+Tabel2[[#This Row],[TTL 5]]+Tabel2[[#This Row],[TTL 6]]+Tabel2[[#This Row],[TTL 7]]+Tabel2[[#This Row],[TTL 8]]+Tabel2[[#This Row],[TTL 9]]+Tabel2[[#This Row],[TTL 10]]</f>
        <v>133.75</v>
      </c>
      <c r="L40" s="165"/>
      <c r="N40">
        <v>1</v>
      </c>
      <c r="R40" s="165">
        <f>SUM(Tabel2[[#This Row],[V 1]]*10+Tabel2[[#This Row],[GT 1]])/Tabel2[[#This Row],[AW 1]]*10+Tabel2[[#This Row],[BONUS 1]]</f>
        <v>0</v>
      </c>
      <c r="T40">
        <v>1</v>
      </c>
      <c r="X40" s="165">
        <f>SUM(Tabel2[[#This Row],[V 2]]*10+Tabel2[[#This Row],[GT 2]])/Tabel2[[#This Row],[AW 2]]*10+Tabel2[[#This Row],[BONUS 2]]</f>
        <v>0</v>
      </c>
      <c r="Z40">
        <v>1</v>
      </c>
      <c r="AD40" s="165">
        <f>SUM(Tabel2[[#This Row],[V 3]]*10+Tabel2[[#This Row],[GT 3]])/Tabel2[[#This Row],[AW 3]]*10+Tabel2[[#This Row],[BONUS 3]]</f>
        <v>0</v>
      </c>
      <c r="AE40">
        <v>12</v>
      </c>
      <c r="AF40">
        <v>8</v>
      </c>
      <c r="AG40">
        <v>7</v>
      </c>
      <c r="AH40">
        <v>37</v>
      </c>
      <c r="AJ40" s="165">
        <f>SUM(Tabel2[[#This Row],[V 4]]*10+Tabel2[[#This Row],[GT 4]])/Tabel2[[#This Row],[AW 4]]*10+Tabel2[[#This Row],[BONUS 4]]</f>
        <v>133.75</v>
      </c>
      <c r="AL40">
        <v>1</v>
      </c>
      <c r="AP40" s="165">
        <f>SUM(Tabel2[[#This Row],[V 5]]*10+Tabel2[[#This Row],[GT 5]])/Tabel2[[#This Row],[AW 5]]*10+Tabel2[[#This Row],[BONUS 5]]</f>
        <v>0</v>
      </c>
      <c r="AR40">
        <v>1</v>
      </c>
      <c r="AV40" s="165">
        <f>SUM(Tabel2[[#This Row],[V 6]]*10+Tabel2[[#This Row],[GT 6]])/Tabel2[[#This Row],[AW 6]]*10+Tabel2[[#This Row],[BONUS 6]]</f>
        <v>0</v>
      </c>
      <c r="AX40">
        <v>1</v>
      </c>
      <c r="BB40" s="165">
        <f>SUM(Tabel2[[#This Row],[V 7]]*10+Tabel2[[#This Row],[GT 7]])/Tabel2[[#This Row],[AW 7]]*10+Tabel2[[#This Row],[BONUS 7]]</f>
        <v>0</v>
      </c>
      <c r="BD40">
        <v>1</v>
      </c>
      <c r="BH40" s="165">
        <f>SUM(Tabel2[[#This Row],[V 8]]*10+Tabel2[[#This Row],[GT 8]])/Tabel2[[#This Row],[AW 8]]*10+Tabel2[[#This Row],[BONUS 8]]</f>
        <v>0</v>
      </c>
      <c r="BJ40">
        <v>1</v>
      </c>
      <c r="BN40" s="16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0" s="24">
        <v>0</v>
      </c>
      <c r="BW40" s="24">
        <f>Tabel2[[#This Row],[Diploma]]-Tabel2[[#This Row],[Uitgeschreven]]</f>
        <v>0</v>
      </c>
      <c r="BX40" s="168" t="str">
        <f>IF(BW40=0,"geen actie",CONCATENATE("diploma uitschrijven: ",BU40," punten"))</f>
        <v>geen actie</v>
      </c>
      <c r="BZ40" s="162">
        <f>Tabel2[[#This Row],[pnt t/m 2021/22]]</f>
        <v>0</v>
      </c>
      <c r="CA40" s="162">
        <f>Tabel2[[#This Row],[pnt 2022/2023]]</f>
        <v>133.75</v>
      </c>
      <c r="CB40" s="162">
        <f t="shared" si="0"/>
        <v>133.75</v>
      </c>
    </row>
    <row r="41" spans="1:80" x14ac:dyDescent="0.3">
      <c r="A41" s="24" t="s">
        <v>275</v>
      </c>
      <c r="B41" s="24" t="s">
        <v>166</v>
      </c>
      <c r="D41" t="s">
        <v>693</v>
      </c>
      <c r="E41" s="24">
        <v>120465</v>
      </c>
      <c r="F41" s="27" t="s">
        <v>59</v>
      </c>
      <c r="G41" s="25">
        <f>Tabel2[[#This Row],[pnt t/m 2021/22]]+Tabel2[[#This Row],[pnt 2022/2023]]</f>
        <v>67.083333333333329</v>
      </c>
      <c r="H41">
        <v>2014</v>
      </c>
      <c r="I41">
        <v>2022</v>
      </c>
      <c r="J41" s="26">
        <f>Tabel2[[#This Row],[ijkdatum]]-Tabel2[[#This Row],[Geboren]]</f>
        <v>8</v>
      </c>
      <c r="K41" s="28">
        <f>Tabel2[[#This Row],[TTL 1]]+Tabel2[[#This Row],[TTL 2]]+Tabel2[[#This Row],[TTL 3]]+Tabel2[[#This Row],[TTL 4]]+Tabel2[[#This Row],[TTL 5]]+Tabel2[[#This Row],[TTL 6]]+Tabel2[[#This Row],[TTL 7]]+Tabel2[[#This Row],[TTL 8]]+Tabel2[[#This Row],[TTL 9]]+Tabel2[[#This Row],[TTL 10]]</f>
        <v>67.083333333333329</v>
      </c>
      <c r="L41" s="165"/>
      <c r="N41">
        <v>1</v>
      </c>
      <c r="R41" s="165">
        <f>SUM(Tabel2[[#This Row],[V 1]]*10+Tabel2[[#This Row],[GT 1]])/Tabel2[[#This Row],[AW 1]]*10+Tabel2[[#This Row],[BONUS 1]]</f>
        <v>0</v>
      </c>
      <c r="T41">
        <v>1</v>
      </c>
      <c r="X41" s="25">
        <f>SUM(Tabel2[[#This Row],[V 2]]*10+Tabel2[[#This Row],[GT 2]])/Tabel2[[#This Row],[AW 2]]*10+Tabel2[[#This Row],[BONUS 2]]</f>
        <v>0</v>
      </c>
      <c r="Z41">
        <v>1</v>
      </c>
      <c r="AD41" s="25">
        <f>SUM(Tabel2[[#This Row],[V 3]]*10+Tabel2[[#This Row],[GT 3]])/Tabel2[[#This Row],[AW 3]]*10+Tabel2[[#This Row],[BONUS 3]]</f>
        <v>0</v>
      </c>
      <c r="AE41">
        <v>12</v>
      </c>
      <c r="AF41">
        <v>8</v>
      </c>
      <c r="AG41">
        <v>2</v>
      </c>
      <c r="AH41">
        <v>21</v>
      </c>
      <c r="AJ41" s="25">
        <f>SUM(Tabel2[[#This Row],[V 4]]*10+Tabel2[[#This Row],[GT 4]])/Tabel2[[#This Row],[AW 4]]*10+Tabel2[[#This Row],[BONUS 4]]</f>
        <v>51.25</v>
      </c>
      <c r="AK41">
        <v>14</v>
      </c>
      <c r="AL41">
        <v>12</v>
      </c>
      <c r="AM41">
        <v>0</v>
      </c>
      <c r="AN41">
        <v>19</v>
      </c>
      <c r="AP41" s="25">
        <f>SUM(Tabel2[[#This Row],[V 5]]*10+Tabel2[[#This Row],[GT 5]])/Tabel2[[#This Row],[AW 5]]*10+Tabel2[[#This Row],[BONUS 5]]</f>
        <v>15.833333333333332</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1" s="24">
        <v>0</v>
      </c>
      <c r="BW41" s="24">
        <f>Tabel2[[#This Row],[Diploma]]-Tabel2[[#This Row],[Uitgeschreven]]</f>
        <v>0</v>
      </c>
      <c r="BX41" s="168" t="str">
        <f>IF(BW41=0,"geen actie",CONCATENATE("diploma uitschrijven: ",BU41," punten"))</f>
        <v>geen actie</v>
      </c>
      <c r="BZ41" s="162">
        <f>Tabel2[[#This Row],[pnt t/m 2021/22]]</f>
        <v>0</v>
      </c>
      <c r="CA41" s="162">
        <f>Tabel2[[#This Row],[pnt 2022/2023]]</f>
        <v>67.083333333333329</v>
      </c>
      <c r="CB41" s="162">
        <f t="shared" si="0"/>
        <v>67.083333333333329</v>
      </c>
    </row>
    <row r="42" spans="1:80" x14ac:dyDescent="0.3">
      <c r="A42" s="24" t="s">
        <v>288</v>
      </c>
      <c r="B42" s="24" t="s">
        <v>166</v>
      </c>
      <c r="D42" t="s">
        <v>737</v>
      </c>
      <c r="E42" s="24">
        <v>120082</v>
      </c>
      <c r="F42" s="27" t="s">
        <v>328</v>
      </c>
      <c r="G42" s="25">
        <f>Tabel2[[#This Row],[pnt t/m 2021/22]]+Tabel2[[#This Row],[pnt 2022/2023]]</f>
        <v>41.428571428571431</v>
      </c>
      <c r="H42">
        <v>2010</v>
      </c>
      <c r="I42">
        <v>2022</v>
      </c>
      <c r="J42" s="26">
        <f>Tabel2[[#This Row],[ijkdatum]]-Tabel2[[#This Row],[Geboren]]</f>
        <v>12</v>
      </c>
      <c r="K42" s="27">
        <f>Tabel2[[#This Row],[TTL 1]]+Tabel2[[#This Row],[TTL 2]]+Tabel2[[#This Row],[TTL 3]]+Tabel2[[#This Row],[TTL 4]]+Tabel2[[#This Row],[TTL 5]]+Tabel2[[#This Row],[TTL 6]]+Tabel2[[#This Row],[TTL 7]]+Tabel2[[#This Row],[TTL 8]]+Tabel2[[#This Row],[TTL 9]]+Tabel2[[#This Row],[TTL 10]]</f>
        <v>41.428571428571431</v>
      </c>
      <c r="L42" s="165"/>
      <c r="N42">
        <v>1</v>
      </c>
      <c r="R42" s="165">
        <f>SUM(Tabel2[[#This Row],[V 1]]*10+Tabel2[[#This Row],[GT 1]])/Tabel2[[#This Row],[AW 1]]*10+Tabel2[[#This Row],[BONUS 1]]</f>
        <v>0</v>
      </c>
      <c r="T42">
        <v>1</v>
      </c>
      <c r="X42" s="165">
        <f>SUM(Tabel2[[#This Row],[V 2]]*10+Tabel2[[#This Row],[GT 2]])/Tabel2[[#This Row],[AW 2]]*10+Tabel2[[#This Row],[BONUS 2]]</f>
        <v>0</v>
      </c>
      <c r="Z42">
        <v>1</v>
      </c>
      <c r="AD42" s="165">
        <f>SUM(Tabel2[[#This Row],[V 3]]*10+Tabel2[[#This Row],[GT 3]])/Tabel2[[#This Row],[AW 3]]*10+Tabel2[[#This Row],[BONUS 3]]</f>
        <v>0</v>
      </c>
      <c r="AF42">
        <v>1</v>
      </c>
      <c r="AJ42" s="165">
        <f>SUM(Tabel2[[#This Row],[V 4]]*10+Tabel2[[#This Row],[GT 4]])/Tabel2[[#This Row],[AW 4]]*10+Tabel2[[#This Row],[BONUS 4]]</f>
        <v>0</v>
      </c>
      <c r="AL42">
        <v>1</v>
      </c>
      <c r="AP42" s="165">
        <f>SUM(Tabel2[[#This Row],[V 5]]*10+Tabel2[[#This Row],[GT 5]])/Tabel2[[#This Row],[AW 5]]*10+Tabel2[[#This Row],[BONUS 5]]</f>
        <v>0</v>
      </c>
      <c r="AQ42">
        <v>2</v>
      </c>
      <c r="AR42">
        <v>7</v>
      </c>
      <c r="AS42">
        <v>1</v>
      </c>
      <c r="AT42">
        <v>19</v>
      </c>
      <c r="AV42" s="165">
        <f>SUM(Tabel2[[#This Row],[V 6]]*10+Tabel2[[#This Row],[GT 6]])/Tabel2[[#This Row],[AW 6]]*10+Tabel2[[#This Row],[BONUS 6]]</f>
        <v>41.428571428571431</v>
      </c>
      <c r="AX42">
        <v>1</v>
      </c>
      <c r="BB42" s="165">
        <f>SUM(Tabel2[[#This Row],[V 7]]*10+Tabel2[[#This Row],[GT 7]])/Tabel2[[#This Row],[AW 7]]*10+Tabel2[[#This Row],[BONUS 7]]</f>
        <v>0</v>
      </c>
      <c r="BD42">
        <v>1</v>
      </c>
      <c r="BH42" s="165">
        <f>SUM(Tabel2[[#This Row],[V 8]]*10+Tabel2[[#This Row],[GT 8]])/Tabel2[[#This Row],[AW 8]]*10+Tabel2[[#This Row],[BONUS 8]]</f>
        <v>0</v>
      </c>
      <c r="BJ42">
        <v>1</v>
      </c>
      <c r="BN42" s="16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2" s="24">
        <v>0</v>
      </c>
      <c r="BW42" s="24">
        <f>Tabel2[[#This Row],[Diploma]]-Tabel2[[#This Row],[Uitgeschreven]]</f>
        <v>0</v>
      </c>
      <c r="BX42" s="168" t="str">
        <f>IF(BW42=0,"geen actie",CONCATENATE("diploma uitschrijven: ",BU42," punten"))</f>
        <v>geen actie</v>
      </c>
      <c r="BZ42" s="162">
        <f>Tabel2[[#This Row],[pnt t/m 2021/22]]</f>
        <v>0</v>
      </c>
      <c r="CA42" s="162">
        <f>Tabel2[[#This Row],[pnt 2022/2023]]</f>
        <v>41.428571428571431</v>
      </c>
      <c r="CB42" s="162">
        <f t="shared" si="0"/>
        <v>41.428571428571431</v>
      </c>
    </row>
    <row r="43" spans="1:80" x14ac:dyDescent="0.3">
      <c r="A43" s="24" t="s">
        <v>209</v>
      </c>
      <c r="D43" t="s">
        <v>633</v>
      </c>
      <c r="E43" s="24">
        <v>120340</v>
      </c>
      <c r="F43" s="27" t="s">
        <v>49</v>
      </c>
      <c r="G43" s="153">
        <f>Tabel2[[#This Row],[pnt t/m 2021/22]]+Tabel2[[#This Row],[pnt 2022/2023]]</f>
        <v>378.43956043956041</v>
      </c>
      <c r="H43">
        <v>2013</v>
      </c>
      <c r="I43">
        <v>2022</v>
      </c>
      <c r="J43" s="26">
        <f>Tabel2[[#This Row],[ijkdatum]]-Tabel2[[#This Row],[Geboren]]</f>
        <v>9</v>
      </c>
      <c r="K43" s="28">
        <f>Tabel2[[#This Row],[TTL 1]]+Tabel2[[#This Row],[TTL 2]]+Tabel2[[#This Row],[TTL 3]]+Tabel2[[#This Row],[TTL 4]]+Tabel2[[#This Row],[TTL 5]]+Tabel2[[#This Row],[TTL 6]]+Tabel2[[#This Row],[TTL 7]]+Tabel2[[#This Row],[TTL 8]]+Tabel2[[#This Row],[TTL 9]]+Tabel2[[#This Row],[TTL 10]]</f>
        <v>378.43956043956041</v>
      </c>
      <c r="L43" s="165"/>
      <c r="N43">
        <v>1</v>
      </c>
      <c r="R43" s="165">
        <f>SUM(Tabel2[[#This Row],[V 1]]*10+Tabel2[[#This Row],[GT 1]])/Tabel2[[#This Row],[AW 1]]*10+Tabel2[[#This Row],[BONUS 1]]</f>
        <v>0</v>
      </c>
      <c r="S43">
        <v>10</v>
      </c>
      <c r="T43">
        <v>13</v>
      </c>
      <c r="U43">
        <v>4</v>
      </c>
      <c r="V43">
        <v>33</v>
      </c>
      <c r="X43" s="25">
        <f>SUM(Tabel2[[#This Row],[V 2]]*10+Tabel2[[#This Row],[GT 2]])/Tabel2[[#This Row],[AW 2]]*10+Tabel2[[#This Row],[BONUS 2]]</f>
        <v>56.153846153846146</v>
      </c>
      <c r="Y43">
        <v>16</v>
      </c>
      <c r="Z43">
        <v>8</v>
      </c>
      <c r="AA43">
        <v>7</v>
      </c>
      <c r="AB43">
        <v>38</v>
      </c>
      <c r="AD43" s="25">
        <f>SUM(Tabel2[[#This Row],[V 3]]*10+Tabel2[[#This Row],[GT 3]])/Tabel2[[#This Row],[AW 3]]*10+Tabel2[[#This Row],[BONUS 3]]</f>
        <v>135</v>
      </c>
      <c r="AE43">
        <v>7</v>
      </c>
      <c r="AF43">
        <v>10</v>
      </c>
      <c r="AG43">
        <v>7</v>
      </c>
      <c r="AH43">
        <v>43</v>
      </c>
      <c r="AJ43" s="25">
        <f>SUM(Tabel2[[#This Row],[V 4]]*10+Tabel2[[#This Row],[GT 4]])/Tabel2[[#This Row],[AW 4]]*10+Tabel2[[#This Row],[BONUS 4]]</f>
        <v>113</v>
      </c>
      <c r="AK43">
        <v>10</v>
      </c>
      <c r="AL43">
        <v>7</v>
      </c>
      <c r="AM43">
        <v>3</v>
      </c>
      <c r="AN43">
        <v>22</v>
      </c>
      <c r="AP43" s="25">
        <f>SUM(Tabel2[[#This Row],[V 5]]*10+Tabel2[[#This Row],[GT 5]])/Tabel2[[#This Row],[AW 5]]*10+Tabel2[[#This Row],[BONUS 5]]</f>
        <v>74.285714285714292</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3" s="24">
        <v>250</v>
      </c>
      <c r="BW43" s="24">
        <f>Tabel2[[#This Row],[Diploma]]-Tabel2[[#This Row],[Uitgeschreven]]</f>
        <v>0</v>
      </c>
      <c r="BX43" s="168" t="str">
        <f>IF(BW43=0,"geen actie",CONCATENATE("diploma uitschrijven: ",BU43," punten"))</f>
        <v>geen actie</v>
      </c>
      <c r="BZ43" s="162">
        <f>Tabel2[[#This Row],[pnt t/m 2021/22]]</f>
        <v>0</v>
      </c>
      <c r="CA43" s="162">
        <f>Tabel2[[#This Row],[pnt 2022/2023]]</f>
        <v>378.43956043956041</v>
      </c>
      <c r="CB43" s="162">
        <f t="shared" si="0"/>
        <v>378.43956043956041</v>
      </c>
    </row>
    <row r="44" spans="1:80" x14ac:dyDescent="0.3">
      <c r="A44" s="24" t="s">
        <v>275</v>
      </c>
      <c r="B44" s="24" t="s">
        <v>166</v>
      </c>
      <c r="D44" t="s">
        <v>276</v>
      </c>
      <c r="E44" s="24">
        <v>118935</v>
      </c>
      <c r="F44" s="27" t="s">
        <v>53</v>
      </c>
      <c r="G44" s="153">
        <f>Tabel2[[#This Row],[pnt t/m 2021/22]]+Tabel2[[#This Row],[pnt 2022/2023]]</f>
        <v>310</v>
      </c>
      <c r="H44">
        <v>2012</v>
      </c>
      <c r="I44">
        <v>2022</v>
      </c>
      <c r="J44" s="26">
        <f>Tabel2[[#This Row],[ijkdatum]]-Tabel2[[#This Row],[Geboren]]</f>
        <v>10</v>
      </c>
      <c r="K44" s="28">
        <f>Tabel2[[#This Row],[TTL 1]]+Tabel2[[#This Row],[TTL 2]]+Tabel2[[#This Row],[TTL 3]]+Tabel2[[#This Row],[TTL 4]]+Tabel2[[#This Row],[TTL 5]]+Tabel2[[#This Row],[TTL 6]]+Tabel2[[#This Row],[TTL 7]]+Tabel2[[#This Row],[TTL 8]]+Tabel2[[#This Row],[TTL 9]]+Tabel2[[#This Row],[TTL 10]]</f>
        <v>93.333333333333343</v>
      </c>
      <c r="L44" s="152">
        <v>216.66666666666666</v>
      </c>
      <c r="N44">
        <v>1</v>
      </c>
      <c r="R44" s="25">
        <f>SUM(Tabel2[[#This Row],[V 1]]*10+Tabel2[[#This Row],[GT 1]])/Tabel2[[#This Row],[AW 1]]*10+Tabel2[[#This Row],[BONUS 1]]</f>
        <v>0</v>
      </c>
      <c r="S44">
        <v>14</v>
      </c>
      <c r="T44">
        <v>9</v>
      </c>
      <c r="U44">
        <v>5</v>
      </c>
      <c r="V44">
        <v>68</v>
      </c>
      <c r="X44" s="25">
        <f>SUM(Tabel2[[#This Row],[V 2]]*10+Tabel2[[#This Row],[GT 2]]/2)/Tabel2[[#This Row],[AW 2]]*10+Tabel2[[#This Row],[BONUS 2]]</f>
        <v>93.333333333333343</v>
      </c>
      <c r="Z44">
        <v>1</v>
      </c>
      <c r="AD44" s="25">
        <f>SUM(Tabel2[[#This Row],[V 3]]*10+Tabel2[[#This Row],[GT 3]])/Tabel2[[#This Row],[AW 3]]*10+Tabel2[[#This Row],[BONUS 3]]</f>
        <v>0</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4" s="24">
        <v>250</v>
      </c>
      <c r="BW44" s="32">
        <f>Tabel2[[#This Row],[Diploma]]-Tabel2[[#This Row],[Uitgeschreven]]</f>
        <v>0</v>
      </c>
      <c r="BX44" s="2" t="str">
        <f>IF(BW44=0,"geen actie",CONCATENATE("diploma uitschrijven: ",BU44," punten"))</f>
        <v>geen actie</v>
      </c>
      <c r="BZ44" s="162">
        <f>Tabel2[[#This Row],[pnt t/m 2021/22]]</f>
        <v>216.66666666666666</v>
      </c>
      <c r="CA44" s="162">
        <f>Tabel2[[#This Row],[pnt 2022/2023]]</f>
        <v>93.333333333333343</v>
      </c>
      <c r="CB44" s="162">
        <f t="shared" si="0"/>
        <v>310</v>
      </c>
    </row>
    <row r="45" spans="1:80" x14ac:dyDescent="0.3">
      <c r="A45" s="24" t="s">
        <v>209</v>
      </c>
      <c r="B45" s="24" t="s">
        <v>217</v>
      </c>
      <c r="D45" t="s">
        <v>218</v>
      </c>
      <c r="E45" s="24">
        <v>120153</v>
      </c>
      <c r="F45" s="27" t="s">
        <v>170</v>
      </c>
      <c r="G45" s="153">
        <f>Tabel2[[#This Row],[pnt t/m 2021/22]]+Tabel2[[#This Row],[pnt 2022/2023]]</f>
        <v>439.34487734487737</v>
      </c>
      <c r="H45">
        <v>2013</v>
      </c>
      <c r="I45">
        <v>2022</v>
      </c>
      <c r="J45" s="26">
        <f>Tabel2[[#This Row],[ijkdatum]]-Tabel2[[#This Row],[Geboren]]</f>
        <v>9</v>
      </c>
      <c r="K45" s="28">
        <f>Tabel2[[#This Row],[TTL 1]]+Tabel2[[#This Row],[TTL 2]]+Tabel2[[#This Row],[TTL 3]]+Tabel2[[#This Row],[TTL 4]]+Tabel2[[#This Row],[TTL 5]]+Tabel2[[#This Row],[TTL 6]]+Tabel2[[#This Row],[TTL 7]]+Tabel2[[#This Row],[TTL 8]]+Tabel2[[#This Row],[TTL 9]]+Tabel2[[#This Row],[TTL 10]]</f>
        <v>263.0591630591631</v>
      </c>
      <c r="L45" s="152">
        <v>176.28571428571428</v>
      </c>
      <c r="N45">
        <v>1</v>
      </c>
      <c r="R45" s="25">
        <f>SUM(Tabel2[[#This Row],[V 1]]*10+Tabel2[[#This Row],[GT 1]])/Tabel2[[#This Row],[AW 1]]*10+Tabel2[[#This Row],[BONUS 1]]</f>
        <v>0</v>
      </c>
      <c r="S45">
        <v>9</v>
      </c>
      <c r="T45">
        <v>7</v>
      </c>
      <c r="U45">
        <v>5</v>
      </c>
      <c r="V45">
        <v>29</v>
      </c>
      <c r="X45" s="25">
        <f>SUM(Tabel2[[#This Row],[V 2]]*10+Tabel2[[#This Row],[GT 2]])/Tabel2[[#This Row],[AW 2]]*10+Tabel2[[#This Row],[BONUS 2]]</f>
        <v>112.85714285714286</v>
      </c>
      <c r="Y45">
        <v>9</v>
      </c>
      <c r="Z45">
        <v>11</v>
      </c>
      <c r="AA45">
        <v>4</v>
      </c>
      <c r="AB45">
        <v>36</v>
      </c>
      <c r="AD45" s="25">
        <f>SUM(Tabel2[[#This Row],[V 3]]*10+Tabel2[[#This Row],[GT 3]])/Tabel2[[#This Row],[AW 3]]*10+Tabel2[[#This Row],[BONUS 3]]</f>
        <v>69.090909090909093</v>
      </c>
      <c r="AF45">
        <v>1</v>
      </c>
      <c r="AJ45" s="25">
        <f>SUM(Tabel2[[#This Row],[V 4]]*10+Tabel2[[#This Row],[GT 4]])/Tabel2[[#This Row],[AW 4]]*10+Tabel2[[#This Row],[BONUS 4]]</f>
        <v>0</v>
      </c>
      <c r="AK45">
        <v>9</v>
      </c>
      <c r="AL45">
        <v>9</v>
      </c>
      <c r="AM45">
        <v>4</v>
      </c>
      <c r="AN45">
        <v>33</v>
      </c>
      <c r="AP45" s="25">
        <f>SUM(Tabel2[[#This Row],[V 5]]*10+Tabel2[[#This Row],[GT 5]])/Tabel2[[#This Row],[AW 5]]*10+Tabel2[[#This Row],[BONUS 5]]</f>
        <v>81.111111111111114</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5" s="24">
        <v>250</v>
      </c>
      <c r="BW45" s="32">
        <f>Tabel2[[#This Row],[Diploma]]-Tabel2[[#This Row],[Uitgeschreven]]</f>
        <v>0</v>
      </c>
      <c r="BX45" s="2" t="str">
        <f>IF(BW45=0,"geen actie",CONCATENATE("diploma uitschrijven: ",BU45," punten"))</f>
        <v>geen actie</v>
      </c>
      <c r="BZ45" s="162">
        <f>Tabel2[[#This Row],[pnt t/m 2021/22]]</f>
        <v>176.28571428571428</v>
      </c>
      <c r="CA45" s="162">
        <f>Tabel2[[#This Row],[pnt 2022/2023]]</f>
        <v>263.0591630591631</v>
      </c>
      <c r="CB45" s="162">
        <f t="shared" si="0"/>
        <v>439.34487734487737</v>
      </c>
    </row>
    <row r="46" spans="1:80" x14ac:dyDescent="0.3">
      <c r="A46" s="24" t="s">
        <v>251</v>
      </c>
      <c r="B46" s="24" t="s">
        <v>166</v>
      </c>
      <c r="D46" t="s">
        <v>258</v>
      </c>
      <c r="E46" s="24">
        <v>117781</v>
      </c>
      <c r="F46" s="27" t="s">
        <v>43</v>
      </c>
      <c r="G46" s="153">
        <f>Tabel2[[#This Row],[pnt t/m 2021/22]]+Tabel2[[#This Row],[pnt 2022/2023]]</f>
        <v>1014.7698412698412</v>
      </c>
      <c r="H46">
        <v>2006</v>
      </c>
      <c r="I46">
        <v>2022</v>
      </c>
      <c r="J46" s="26">
        <f>Tabel2[[#This Row],[ijkdatum]]-Tabel2[[#This Row],[Geboren]]</f>
        <v>16</v>
      </c>
      <c r="K46" s="28">
        <f>Tabel2[[#This Row],[TTL 1]]+Tabel2[[#This Row],[TTL 2]]+Tabel2[[#This Row],[TTL 3]]+Tabel2[[#This Row],[TTL 4]]+Tabel2[[#This Row],[TTL 5]]+Tabel2[[#This Row],[TTL 6]]+Tabel2[[#This Row],[TTL 7]]+Tabel2[[#This Row],[TTL 8]]+Tabel2[[#This Row],[TTL 9]]+Tabel2[[#This Row],[TTL 10]]</f>
        <v>0</v>
      </c>
      <c r="L46" s="152">
        <v>1014.7698412698412</v>
      </c>
      <c r="N46">
        <v>1</v>
      </c>
      <c r="R46" s="25">
        <f>SUM(Tabel2[[#This Row],[V 1]]*10+Tabel2[[#This Row],[GT 1]])/Tabel2[[#This Row],[AW 1]]*10+Tabel2[[#This Row],[BONUS 1]]</f>
        <v>0</v>
      </c>
      <c r="T46">
        <v>1</v>
      </c>
      <c r="X46" s="25">
        <f>SUM(Tabel2[[#This Row],[V 2]]*10+Tabel2[[#This Row],[GT 2]])/Tabel2[[#This Row],[AW 2]]*10+Tabel2[[#This Row],[BONUS 2]]</f>
        <v>0</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6" s="24">
        <v>1000</v>
      </c>
      <c r="BW46" s="32">
        <f>Tabel2[[#This Row],[Diploma]]-Tabel2[[#This Row],[Uitgeschreven]]</f>
        <v>0</v>
      </c>
      <c r="BX46" s="2" t="str">
        <f>IF(BW46=0,"geen actie",CONCATENATE("diploma uitschrijven: ",BU46," punten"))</f>
        <v>geen actie</v>
      </c>
      <c r="BZ46" s="162">
        <f>Tabel2[[#This Row],[pnt t/m 2021/22]]</f>
        <v>1014.7698412698412</v>
      </c>
      <c r="CA46" s="162">
        <f>Tabel2[[#This Row],[pnt 2022/2023]]</f>
        <v>0</v>
      </c>
      <c r="CB46" s="162">
        <f t="shared" si="0"/>
        <v>1014.7698412698412</v>
      </c>
    </row>
    <row r="47" spans="1:80" x14ac:dyDescent="0.3">
      <c r="A47" s="24" t="s">
        <v>209</v>
      </c>
      <c r="B47" s="24" t="s">
        <v>166</v>
      </c>
      <c r="D47" t="s">
        <v>219</v>
      </c>
      <c r="E47" s="24">
        <v>118706</v>
      </c>
      <c r="F47" s="27" t="s">
        <v>49</v>
      </c>
      <c r="G47" s="153">
        <f>Tabel2[[#This Row],[pnt t/m 2021/22]]+Tabel2[[#This Row],[pnt 2022/2023]]</f>
        <v>1282.6352813852816</v>
      </c>
      <c r="H47">
        <v>2012</v>
      </c>
      <c r="I47">
        <v>2022</v>
      </c>
      <c r="J47" s="26">
        <f>Tabel2[[#This Row],[ijkdatum]]-Tabel2[[#This Row],[Geboren]]</f>
        <v>10</v>
      </c>
      <c r="K47" s="28">
        <f>Tabel2[[#This Row],[TTL 1]]+Tabel2[[#This Row],[TTL 2]]+Tabel2[[#This Row],[TTL 3]]+Tabel2[[#This Row],[TTL 4]]+Tabel2[[#This Row],[TTL 5]]+Tabel2[[#This Row],[TTL 6]]+Tabel2[[#This Row],[TTL 7]]+Tabel2[[#This Row],[TTL 8]]+Tabel2[[#This Row],[TTL 9]]+Tabel2[[#This Row],[TTL 10]]</f>
        <v>461.72619047619048</v>
      </c>
      <c r="L47" s="165">
        <v>820.90909090909111</v>
      </c>
      <c r="M47">
        <v>13</v>
      </c>
      <c r="N47">
        <v>8</v>
      </c>
      <c r="O47">
        <v>3</v>
      </c>
      <c r="P47">
        <v>25</v>
      </c>
      <c r="R47" s="25">
        <f>SUM(Tabel2[[#This Row],[V 1]]*10+Tabel2[[#This Row],[GT 1]])/Tabel2[[#This Row],[AW 1]]*10+Tabel2[[#This Row],[BONUS 1]]</f>
        <v>68.75</v>
      </c>
      <c r="S47">
        <v>9</v>
      </c>
      <c r="T47">
        <v>7</v>
      </c>
      <c r="U47">
        <v>4</v>
      </c>
      <c r="V47">
        <v>28</v>
      </c>
      <c r="X47" s="25">
        <f>SUM(Tabel2[[#This Row],[V 2]]*10+Tabel2[[#This Row],[GT 2]])/Tabel2[[#This Row],[AW 2]]*10+Tabel2[[#This Row],[BONUS 2]]</f>
        <v>97.142857142857139</v>
      </c>
      <c r="Y47">
        <v>9</v>
      </c>
      <c r="Z47">
        <v>8</v>
      </c>
      <c r="AA47">
        <v>4</v>
      </c>
      <c r="AB47">
        <v>31</v>
      </c>
      <c r="AD47" s="25">
        <f>SUM(Tabel2[[#This Row],[V 3]]*10+Tabel2[[#This Row],[GT 3]])/Tabel2[[#This Row],[AW 3]]*10+Tabel2[[#This Row],[BONUS 3]]</f>
        <v>88.75</v>
      </c>
      <c r="AF47">
        <v>1</v>
      </c>
      <c r="AJ47" s="25">
        <f>SUM(Tabel2[[#This Row],[V 4]]*10+Tabel2[[#This Row],[GT 4]])/Tabel2[[#This Row],[AW 4]]*10+Tabel2[[#This Row],[BONUS 4]]</f>
        <v>0</v>
      </c>
      <c r="AK47">
        <v>9</v>
      </c>
      <c r="AL47">
        <v>9</v>
      </c>
      <c r="AM47">
        <v>4</v>
      </c>
      <c r="AN47">
        <v>26</v>
      </c>
      <c r="AP47" s="25">
        <f>SUM(Tabel2[[#This Row],[V 5]]*10+Tabel2[[#This Row],[GT 5]])/Tabel2[[#This Row],[AW 5]]*10+Tabel2[[#This Row],[BONUS 5]]</f>
        <v>73.333333333333329</v>
      </c>
      <c r="AQ47">
        <v>9</v>
      </c>
      <c r="AR47">
        <v>8</v>
      </c>
      <c r="AS47">
        <v>7</v>
      </c>
      <c r="AT47">
        <v>37</v>
      </c>
      <c r="AV47" s="25">
        <f>SUM(Tabel2[[#This Row],[V 6]]*10+Tabel2[[#This Row],[GT 6]])/Tabel2[[#This Row],[AW 6]]*10+Tabel2[[#This Row],[BONUS 6]]</f>
        <v>133.75</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7" s="24">
        <v>1000</v>
      </c>
      <c r="BW47" s="32">
        <f>Tabel2[[#This Row],[Diploma]]-Tabel2[[#This Row],[Uitgeschreven]]</f>
        <v>0</v>
      </c>
      <c r="BX47" s="2" t="str">
        <f>IF(BW47=0,"geen actie",CONCATENATE("diploma uitschrijven: ",BU47," punten"))</f>
        <v>geen actie</v>
      </c>
      <c r="BZ47" s="162">
        <f>Tabel2[[#This Row],[pnt t/m 2021/22]]</f>
        <v>820.90909090909111</v>
      </c>
      <c r="CA47" s="162">
        <f>Tabel2[[#This Row],[pnt 2022/2023]]</f>
        <v>461.72619047619048</v>
      </c>
      <c r="CB47" s="162">
        <f t="shared" si="0"/>
        <v>1282.6352813852816</v>
      </c>
    </row>
    <row r="48" spans="1:80" x14ac:dyDescent="0.3">
      <c r="A48" s="24" t="s">
        <v>208</v>
      </c>
      <c r="B48" s="24" t="s">
        <v>166</v>
      </c>
      <c r="D48" t="s">
        <v>169</v>
      </c>
      <c r="E48" s="24">
        <v>118101</v>
      </c>
      <c r="F48" s="27" t="s">
        <v>170</v>
      </c>
      <c r="G48" s="153">
        <f>Tabel2[[#This Row],[pnt t/m 2021/22]]+Tabel2[[#This Row],[pnt 2022/2023]]</f>
        <v>93.333333333333343</v>
      </c>
      <c r="H48">
        <v>2007</v>
      </c>
      <c r="I48">
        <v>2022</v>
      </c>
      <c r="J48" s="26">
        <f>Tabel2[[#This Row],[ijkdatum]]-Tabel2[[#This Row],[Geboren]]</f>
        <v>15</v>
      </c>
      <c r="K48" s="28">
        <f>Tabel2[[#This Row],[TTL 1]]+Tabel2[[#This Row],[TTL 2]]+Tabel2[[#This Row],[TTL 3]]+Tabel2[[#This Row],[TTL 4]]+Tabel2[[#This Row],[TTL 5]]+Tabel2[[#This Row],[TTL 6]]+Tabel2[[#This Row],[TTL 7]]+Tabel2[[#This Row],[TTL 8]]+Tabel2[[#This Row],[TTL 9]]+Tabel2[[#This Row],[TTL 10]]</f>
        <v>0</v>
      </c>
      <c r="L48" s="152">
        <v>93.333333333333343</v>
      </c>
      <c r="N48">
        <v>1</v>
      </c>
      <c r="R48" s="25">
        <f>SUM(Tabel2[[#This Row],[V 1]]*10+Tabel2[[#This Row],[GT 1]])/Tabel2[[#This Row],[AW 1]]*10+Tabel2[[#This Row],[BONUS 1]]</f>
        <v>0</v>
      </c>
      <c r="T48">
        <v>1</v>
      </c>
      <c r="X48" s="25">
        <f>SUM(Tabel2[[#This Row],[V 2]]*10+Tabel2[[#This Row],[GT 2]])/Tabel2[[#This Row],[AW 2]]*10+Tabel2[[#This Row],[BONUS 2]]</f>
        <v>0</v>
      </c>
      <c r="Z48">
        <v>1</v>
      </c>
      <c r="AD48" s="25">
        <f>SUM(Tabel2[[#This Row],[V 3]]*10+Tabel2[[#This Row],[GT 3]])/Tabel2[[#This Row],[AW 3]]*10+Tabel2[[#This Row],[BONUS 3]]</f>
        <v>0</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8" s="24">
        <v>0</v>
      </c>
      <c r="BW48" s="32">
        <f>Tabel2[[#This Row],[Diploma]]-Tabel2[[#This Row],[Uitgeschreven]]</f>
        <v>0</v>
      </c>
      <c r="BX48" s="2" t="str">
        <f>IF(BW48=0,"geen actie",CONCATENATE("diploma uitschrijven: ",BU48," punten"))</f>
        <v>geen actie</v>
      </c>
      <c r="BZ48" s="162">
        <f>Tabel2[[#This Row],[pnt t/m 2021/22]]</f>
        <v>93.333333333333343</v>
      </c>
      <c r="CA48" s="162">
        <f>Tabel2[[#This Row],[pnt 2022/2023]]</f>
        <v>0</v>
      </c>
      <c r="CB48" s="162">
        <f t="shared" si="0"/>
        <v>93.333333333333343</v>
      </c>
    </row>
    <row r="49" spans="1:80" x14ac:dyDescent="0.3">
      <c r="A49" s="24" t="s">
        <v>209</v>
      </c>
      <c r="D49" t="s">
        <v>673</v>
      </c>
      <c r="E49" s="24">
        <v>120456</v>
      </c>
      <c r="F49" s="27" t="s">
        <v>49</v>
      </c>
      <c r="G49" s="25">
        <f>Tabel2[[#This Row],[pnt t/m 2021/22]]+Tabel2[[#This Row],[pnt 2022/2023]]</f>
        <v>90.111111111111114</v>
      </c>
      <c r="H49">
        <v>2013</v>
      </c>
      <c r="I49">
        <v>2022</v>
      </c>
      <c r="J49" s="26">
        <f>Tabel2[[#This Row],[ijkdatum]]-Tabel2[[#This Row],[Geboren]]</f>
        <v>9</v>
      </c>
      <c r="K49" s="28">
        <f>Tabel2[[#This Row],[TTL 1]]+Tabel2[[#This Row],[TTL 2]]+Tabel2[[#This Row],[TTL 3]]+Tabel2[[#This Row],[TTL 4]]+Tabel2[[#This Row],[TTL 5]]+Tabel2[[#This Row],[TTL 6]]+Tabel2[[#This Row],[TTL 7]]+Tabel2[[#This Row],[TTL 8]]+Tabel2[[#This Row],[TTL 9]]+Tabel2[[#This Row],[TTL 10]]</f>
        <v>90.111111111111114</v>
      </c>
      <c r="L49" s="165"/>
      <c r="N49">
        <v>1</v>
      </c>
      <c r="R49" s="165">
        <f>SUM(Tabel2[[#This Row],[V 1]]*10+Tabel2[[#This Row],[GT 1]])/Tabel2[[#This Row],[AW 1]]*10+Tabel2[[#This Row],[BONUS 1]]</f>
        <v>0</v>
      </c>
      <c r="T49">
        <v>1</v>
      </c>
      <c r="X49" s="25">
        <f>SUM(Tabel2[[#This Row],[V 2]]*10+Tabel2[[#This Row],[GT 2]])/Tabel2[[#This Row],[AW 2]]*10+Tabel2[[#This Row],[BONUS 2]]</f>
        <v>0</v>
      </c>
      <c r="Y49">
        <v>16</v>
      </c>
      <c r="Z49">
        <v>9</v>
      </c>
      <c r="AA49">
        <v>1</v>
      </c>
      <c r="AB49">
        <v>18</v>
      </c>
      <c r="AD49" s="25">
        <f>SUM(Tabel2[[#This Row],[V 3]]*10+Tabel2[[#This Row],[GT 3]])/Tabel2[[#This Row],[AW 3]]*10+Tabel2[[#This Row],[BONUS 3]]</f>
        <v>31.111111111111111</v>
      </c>
      <c r="AF49">
        <v>1</v>
      </c>
      <c r="AJ49" s="25">
        <f>SUM(Tabel2[[#This Row],[V 4]]*10+Tabel2[[#This Row],[GT 4]])/Tabel2[[#This Row],[AW 4]]*10+Tabel2[[#This Row],[BONUS 4]]</f>
        <v>0</v>
      </c>
      <c r="AL49">
        <v>1</v>
      </c>
      <c r="AP49" s="25">
        <f>SUM(Tabel2[[#This Row],[V 5]]*10+Tabel2[[#This Row],[GT 5]])/Tabel2[[#This Row],[AW 5]]*10+Tabel2[[#This Row],[BONUS 5]]</f>
        <v>0</v>
      </c>
      <c r="AQ49">
        <v>10</v>
      </c>
      <c r="AR49">
        <v>10</v>
      </c>
      <c r="AS49">
        <v>4</v>
      </c>
      <c r="AT49">
        <v>19</v>
      </c>
      <c r="AV49" s="25">
        <f>SUM(Tabel2[[#This Row],[V 6]]*10+Tabel2[[#This Row],[GT 6]])/Tabel2[[#This Row],[AW 6]]*10+Tabel2[[#This Row],[BONUS 6]]</f>
        <v>59</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9" s="24">
        <v>0</v>
      </c>
      <c r="BW49" s="24">
        <f>Tabel2[[#This Row],[Diploma]]-Tabel2[[#This Row],[Uitgeschreven]]</f>
        <v>0</v>
      </c>
      <c r="BX49" s="168" t="str">
        <f>IF(BW49=0,"geen actie",CONCATENATE("diploma uitschrijven: ",BU49," punten"))</f>
        <v>geen actie</v>
      </c>
      <c r="BZ49" s="162">
        <f>Tabel2[[#This Row],[pnt t/m 2021/22]]</f>
        <v>0</v>
      </c>
      <c r="CA49" s="162">
        <f>Tabel2[[#This Row],[pnt 2022/2023]]</f>
        <v>90.111111111111114</v>
      </c>
      <c r="CB49" s="162">
        <f t="shared" si="0"/>
        <v>90.111111111111114</v>
      </c>
    </row>
    <row r="50" spans="1:80" x14ac:dyDescent="0.3">
      <c r="A50" s="24" t="s">
        <v>288</v>
      </c>
      <c r="B50" s="24" t="s">
        <v>166</v>
      </c>
      <c r="D50" t="s">
        <v>733</v>
      </c>
      <c r="F50" s="27" t="s">
        <v>37</v>
      </c>
      <c r="G50" s="25">
        <f>Tabel2[[#This Row],[pnt t/m 2021/22]]+Tabel2[[#This Row],[pnt 2022/2023]]</f>
        <v>23.333333333333336</v>
      </c>
      <c r="I50">
        <v>2022</v>
      </c>
      <c r="J50" s="26">
        <f>Tabel2[[#This Row],[ijkdatum]]-Tabel2[[#This Row],[Geboren]]</f>
        <v>2022</v>
      </c>
      <c r="K50" s="27">
        <f>Tabel2[[#This Row],[TTL 1]]+Tabel2[[#This Row],[TTL 2]]+Tabel2[[#This Row],[TTL 3]]+Tabel2[[#This Row],[TTL 4]]+Tabel2[[#This Row],[TTL 5]]+Tabel2[[#This Row],[TTL 6]]+Tabel2[[#This Row],[TTL 7]]+Tabel2[[#This Row],[TTL 8]]+Tabel2[[#This Row],[TTL 9]]+Tabel2[[#This Row],[TTL 10]]</f>
        <v>23.333333333333336</v>
      </c>
      <c r="L50" s="165"/>
      <c r="N50">
        <v>1</v>
      </c>
      <c r="R50" s="165">
        <f>SUM(Tabel2[[#This Row],[V 1]]*10+Tabel2[[#This Row],[GT 1]])/Tabel2[[#This Row],[AW 1]]*10+Tabel2[[#This Row],[BONUS 1]]</f>
        <v>0</v>
      </c>
      <c r="T50">
        <v>1</v>
      </c>
      <c r="X50" s="165">
        <f>SUM(Tabel2[[#This Row],[V 2]]*10+Tabel2[[#This Row],[GT 2]])/Tabel2[[#This Row],[AW 2]]*10+Tabel2[[#This Row],[BONUS 2]]</f>
        <v>0</v>
      </c>
      <c r="Z50">
        <v>1</v>
      </c>
      <c r="AD50" s="165">
        <f>SUM(Tabel2[[#This Row],[V 3]]*10+Tabel2[[#This Row],[GT 3]])/Tabel2[[#This Row],[AW 3]]*10+Tabel2[[#This Row],[BONUS 3]]</f>
        <v>0</v>
      </c>
      <c r="AF50">
        <v>1</v>
      </c>
      <c r="AJ50" s="165">
        <f>SUM(Tabel2[[#This Row],[V 4]]*10+Tabel2[[#This Row],[GT 4]])/Tabel2[[#This Row],[AW 4]]*10+Tabel2[[#This Row],[BONUS 4]]</f>
        <v>0</v>
      </c>
      <c r="AL50">
        <v>1</v>
      </c>
      <c r="AP50" s="165">
        <f>SUM(Tabel2[[#This Row],[V 5]]*10+Tabel2[[#This Row],[GT 5]])/Tabel2[[#This Row],[AW 5]]*10+Tabel2[[#This Row],[BONUS 5]]</f>
        <v>0</v>
      </c>
      <c r="AQ50">
        <v>1</v>
      </c>
      <c r="AR50">
        <v>9</v>
      </c>
      <c r="AS50">
        <v>0</v>
      </c>
      <c r="AT50">
        <v>21</v>
      </c>
      <c r="AV50" s="165">
        <f>SUM(Tabel2[[#This Row],[V 6]]*10+Tabel2[[#This Row],[GT 6]])/Tabel2[[#This Row],[AW 6]]*10+Tabel2[[#This Row],[BONUS 6]]</f>
        <v>23.333333333333336</v>
      </c>
      <c r="AX50">
        <v>1</v>
      </c>
      <c r="BB50" s="165">
        <f>SUM(Tabel2[[#This Row],[V 7]]*10+Tabel2[[#This Row],[GT 7]])/Tabel2[[#This Row],[AW 7]]*10+Tabel2[[#This Row],[BONUS 7]]</f>
        <v>0</v>
      </c>
      <c r="BD50">
        <v>1</v>
      </c>
      <c r="BH50" s="165">
        <f>SUM(Tabel2[[#This Row],[V 8]]*10+Tabel2[[#This Row],[GT 8]])/Tabel2[[#This Row],[AW 8]]*10+Tabel2[[#This Row],[BONUS 8]]</f>
        <v>0</v>
      </c>
      <c r="BJ50">
        <v>1</v>
      </c>
      <c r="BN50" s="16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0" s="24">
        <v>0</v>
      </c>
      <c r="BW50" s="24">
        <f>Tabel2[[#This Row],[Diploma]]-Tabel2[[#This Row],[Uitgeschreven]]</f>
        <v>0</v>
      </c>
      <c r="BX50" s="168" t="str">
        <f>IF(BW50=0,"geen actie",CONCATENATE("diploma uitschrijven: ",BU50," punten"))</f>
        <v>geen actie</v>
      </c>
      <c r="BZ50" s="162">
        <f>Tabel2[[#This Row],[pnt t/m 2021/22]]</f>
        <v>0</v>
      </c>
      <c r="CA50" s="162">
        <f>Tabel2[[#This Row],[pnt 2022/2023]]</f>
        <v>23.333333333333336</v>
      </c>
      <c r="CB50" s="162">
        <f t="shared" si="0"/>
        <v>23.333333333333336</v>
      </c>
    </row>
    <row r="51" spans="1:80" x14ac:dyDescent="0.3">
      <c r="A51" s="24" t="s">
        <v>314</v>
      </c>
      <c r="B51" s="24" t="s">
        <v>166</v>
      </c>
      <c r="D51" t="s">
        <v>317</v>
      </c>
      <c r="E51" s="24">
        <v>117974</v>
      </c>
      <c r="F51" s="27" t="s">
        <v>32</v>
      </c>
      <c r="G51" s="153">
        <f>Tabel2[[#This Row],[pnt t/m 2021/22]]+Tabel2[[#This Row],[pnt 2022/2023]]</f>
        <v>740.34848484848476</v>
      </c>
      <c r="H51">
        <v>2011</v>
      </c>
      <c r="I51">
        <v>2022</v>
      </c>
      <c r="J51" s="26">
        <f>Tabel2[[#This Row],[ijkdatum]]-Tabel2[[#This Row],[Geboren]]</f>
        <v>11</v>
      </c>
      <c r="K51" s="28">
        <f>Tabel2[[#This Row],[TTL 1]]+Tabel2[[#This Row],[TTL 2]]+Tabel2[[#This Row],[TTL 3]]+Tabel2[[#This Row],[TTL 4]]+Tabel2[[#This Row],[TTL 5]]+Tabel2[[#This Row],[TTL 6]]+Tabel2[[#This Row],[TTL 7]]+Tabel2[[#This Row],[TTL 8]]+Tabel2[[#This Row],[TTL 9]]+Tabel2[[#This Row],[TTL 10]]</f>
        <v>119.16666666666666</v>
      </c>
      <c r="L51" s="152">
        <v>621.18181818181813</v>
      </c>
      <c r="M51">
        <v>4</v>
      </c>
      <c r="N51">
        <v>12</v>
      </c>
      <c r="O51">
        <v>9</v>
      </c>
      <c r="P51">
        <v>53</v>
      </c>
      <c r="R51" s="25">
        <f>SUM(Tabel2[[#This Row],[V 1]]*10+Tabel2[[#This Row],[GT 1]])/Tabel2[[#This Row],[AW 1]]*10+Tabel2[[#This Row],[BONUS 1]]</f>
        <v>119.16666666666666</v>
      </c>
      <c r="T51">
        <v>1</v>
      </c>
      <c r="X51" s="25">
        <f>SUM(Tabel2[[#This Row],[V 2]]*10+Tabel2[[#This Row],[GT 2]])/Tabel2[[#This Row],[AW 2]]*10+Tabel2[[#This Row],[BONUS 2]]</f>
        <v>0</v>
      </c>
      <c r="Z51">
        <v>1</v>
      </c>
      <c r="AD51" s="25">
        <f>SUM(Tabel2[[#This Row],[V 3]]*10+Tabel2[[#This Row],[GT 3]])/Tabel2[[#This Row],[AW 3]]*10+Tabel2[[#This Row],[BONUS 3]]</f>
        <v>0</v>
      </c>
      <c r="AF51">
        <v>1</v>
      </c>
      <c r="AJ51" s="25">
        <f>SUM(Tabel2[[#This Row],[V 4]]*10+Tabel2[[#This Row],[GT 4]])/Tabel2[[#This Row],[AW 4]]*10+Tabel2[[#This Row],[BONUS 4]]</f>
        <v>0</v>
      </c>
      <c r="AL51">
        <v>1</v>
      </c>
      <c r="AP51" s="25">
        <f>SUM(Tabel2[[#This Row],[V 5]]*10+Tabel2[[#This Row],[GT 5]])/Tabel2[[#This Row],[AW 5]]*10+Tabel2[[#This Row],[BONUS 5]]</f>
        <v>0</v>
      </c>
      <c r="AR51">
        <v>1</v>
      </c>
      <c r="AV51" s="25">
        <f>SUM(Tabel2[[#This Row],[V 6]]*10+Tabel2[[#This Row],[GT 6]])/Tabel2[[#This Row],[AW 6]]*10+Tabel2[[#This Row],[BONUS 6]]</f>
        <v>0</v>
      </c>
      <c r="AX51">
        <v>1</v>
      </c>
      <c r="BB51" s="25">
        <f>SUM(Tabel2[[#This Row],[V 7]]*10+Tabel2[[#This Row],[GT 7]])/Tabel2[[#This Row],[AW 7]]*10+Tabel2[[#This Row],[BONUS 7]]</f>
        <v>0</v>
      </c>
      <c r="BD51">
        <v>1</v>
      </c>
      <c r="BH51" s="25">
        <f>SUM(Tabel2[[#This Row],[V 8]]*10+Tabel2[[#This Row],[GT 8]])/Tabel2[[#This Row],[AW 8]]*10+Tabel2[[#This Row],[BONUS 8]]</f>
        <v>0</v>
      </c>
      <c r="BJ51">
        <v>1</v>
      </c>
      <c r="BN51" s="25">
        <f>SUM(Tabel2[[#This Row],[V 9]]*10+Tabel2[[#This Row],[GT 9]])/Tabel2[[#This Row],[AW 9]]*10+Tabel2[[#This Row],[BONUS 9]]</f>
        <v>0</v>
      </c>
      <c r="BP51">
        <v>1</v>
      </c>
      <c r="BT51" s="25">
        <f>SUM(Tabel2[[#This Row],[V 10]]*10+Tabel2[[#This Row],[GT 10]])/Tabel2[[#This Row],[AW 10]]*10+Tabel2[[#This Row],[BONUS 10]]</f>
        <v>0</v>
      </c>
      <c r="BU5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1" s="24">
        <v>500</v>
      </c>
      <c r="BW51" s="32">
        <f>Tabel2[[#This Row],[Diploma]]-Tabel2[[#This Row],[Uitgeschreven]]</f>
        <v>0</v>
      </c>
      <c r="BX51" s="2" t="str">
        <f>IF(BW51=0,"geen actie",CONCATENATE("diploma uitschrijven: ",BU51," punten"))</f>
        <v>geen actie</v>
      </c>
      <c r="BZ51" s="162">
        <f>Tabel2[[#This Row],[pnt t/m 2021/22]]</f>
        <v>621.18181818181813</v>
      </c>
      <c r="CA51" s="162">
        <f>Tabel2[[#This Row],[pnt 2022/2023]]</f>
        <v>119.16666666666666</v>
      </c>
      <c r="CB51" s="162">
        <f t="shared" si="0"/>
        <v>740.34848484848476</v>
      </c>
    </row>
    <row r="52" spans="1:80" x14ac:dyDescent="0.3">
      <c r="A52" s="24" t="s">
        <v>314</v>
      </c>
      <c r="B52" s="24" t="s">
        <v>166</v>
      </c>
      <c r="D52" t="s">
        <v>318</v>
      </c>
      <c r="E52" s="24">
        <v>120134</v>
      </c>
      <c r="F52" s="27" t="s">
        <v>61</v>
      </c>
      <c r="G52" s="153">
        <f>Tabel2[[#This Row],[pnt t/m 2021/22]]+Tabel2[[#This Row],[pnt 2022/2023]]</f>
        <v>388.93939393939394</v>
      </c>
      <c r="H52">
        <v>2012</v>
      </c>
      <c r="I52">
        <v>2022</v>
      </c>
      <c r="J52" s="26">
        <f>Tabel2[[#This Row],[ijkdatum]]-Tabel2[[#This Row],[Geboren]]</f>
        <v>10</v>
      </c>
      <c r="K52" s="28">
        <f>Tabel2[[#This Row],[TTL 1]]+Tabel2[[#This Row],[TTL 2]]+Tabel2[[#This Row],[TTL 3]]+Tabel2[[#This Row],[TTL 4]]+Tabel2[[#This Row],[TTL 5]]+Tabel2[[#This Row],[TTL 6]]+Tabel2[[#This Row],[TTL 7]]+Tabel2[[#This Row],[TTL 8]]+Tabel2[[#This Row],[TTL 9]]+Tabel2[[#This Row],[TTL 10]]</f>
        <v>123.10606060606061</v>
      </c>
      <c r="L52" s="152">
        <v>265.83333333333331</v>
      </c>
      <c r="M52">
        <v>4</v>
      </c>
      <c r="N52">
        <v>11</v>
      </c>
      <c r="O52">
        <v>2</v>
      </c>
      <c r="P52">
        <v>21</v>
      </c>
      <c r="R52" s="25">
        <f>SUM(Tabel2[[#This Row],[V 1]]*10+Tabel2[[#This Row],[GT 1]])/Tabel2[[#This Row],[AW 1]]*10+Tabel2[[#This Row],[BONUS 1]]</f>
        <v>37.272727272727273</v>
      </c>
      <c r="S52">
        <v>3</v>
      </c>
      <c r="T52">
        <v>12</v>
      </c>
      <c r="U52">
        <v>1</v>
      </c>
      <c r="V52">
        <v>21</v>
      </c>
      <c r="X52" s="25">
        <f>SUM(Tabel2[[#This Row],[V 2]]*10+Tabel2[[#This Row],[GT 2]])/Tabel2[[#This Row],[AW 2]]*10+Tabel2[[#This Row],[BONUS 2]]</f>
        <v>25.833333333333336</v>
      </c>
      <c r="Z52">
        <v>1</v>
      </c>
      <c r="AD52" s="25">
        <f>SUM(Tabel2[[#This Row],[V 3]]*10+Tabel2[[#This Row],[GT 3]])/Tabel2[[#This Row],[AW 3]]*10+Tabel2[[#This Row],[BONUS 3]]</f>
        <v>0</v>
      </c>
      <c r="AF52">
        <v>1</v>
      </c>
      <c r="AJ52" s="25">
        <f>SUM(Tabel2[[#This Row],[V 4]]*10+Tabel2[[#This Row],[GT 4]])/Tabel2[[#This Row],[AW 4]]*10+Tabel2[[#This Row],[BONUS 4]]</f>
        <v>0</v>
      </c>
      <c r="AL52">
        <v>1</v>
      </c>
      <c r="AP52" s="25">
        <f>SUM(Tabel2[[#This Row],[V 5]]*10+Tabel2[[#This Row],[GT 5]])/Tabel2[[#This Row],[AW 5]]*10+Tabel2[[#This Row],[BONUS 5]]</f>
        <v>0</v>
      </c>
      <c r="AQ52">
        <v>3</v>
      </c>
      <c r="AR52">
        <v>7</v>
      </c>
      <c r="AS52">
        <v>2</v>
      </c>
      <c r="AT52">
        <v>22</v>
      </c>
      <c r="AV52" s="25">
        <f>SUM(Tabel2[[#This Row],[V 6]]*10+Tabel2[[#This Row],[GT 6]])/Tabel2[[#This Row],[AW 6]]*10+Tabel2[[#This Row],[BONUS 6]]</f>
        <v>60</v>
      </c>
      <c r="AX52">
        <v>1</v>
      </c>
      <c r="BB52" s="25">
        <f>SUM(Tabel2[[#This Row],[V 7]]*10+Tabel2[[#This Row],[GT 7]])/Tabel2[[#This Row],[AW 7]]*10+Tabel2[[#This Row],[BONUS 7]]</f>
        <v>0</v>
      </c>
      <c r="BD52">
        <v>1</v>
      </c>
      <c r="BH52" s="25">
        <f>SUM(Tabel2[[#This Row],[V 8]]*10+Tabel2[[#This Row],[GT 8]])/Tabel2[[#This Row],[AW 8]]*10+Tabel2[[#This Row],[BONUS 8]]</f>
        <v>0</v>
      </c>
      <c r="BJ52">
        <v>1</v>
      </c>
      <c r="BN52" s="2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2" s="24">
        <v>250</v>
      </c>
      <c r="BW52" s="32">
        <f>Tabel2[[#This Row],[Diploma]]-Tabel2[[#This Row],[Uitgeschreven]]</f>
        <v>0</v>
      </c>
      <c r="BX52" s="2" t="str">
        <f>IF(BW52=0,"geen actie",CONCATENATE("diploma uitschrijven: ",BU52," punten"))</f>
        <v>geen actie</v>
      </c>
      <c r="BZ52" s="162">
        <f>Tabel2[[#This Row],[pnt t/m 2021/22]]</f>
        <v>265.83333333333331</v>
      </c>
      <c r="CA52" s="162">
        <f>Tabel2[[#This Row],[pnt 2022/2023]]</f>
        <v>123.10606060606061</v>
      </c>
      <c r="CB52" s="162">
        <f t="shared" si="0"/>
        <v>388.93939393939394</v>
      </c>
    </row>
    <row r="53" spans="1:80" x14ac:dyDescent="0.3">
      <c r="A53" s="24" t="s">
        <v>208</v>
      </c>
      <c r="D53" t="s">
        <v>649</v>
      </c>
      <c r="E53" s="24">
        <v>119767</v>
      </c>
      <c r="F53" s="27" t="s">
        <v>43</v>
      </c>
      <c r="G53" s="153">
        <f>Tabel2[[#This Row],[pnt t/m 2021/22]]+Tabel2[[#This Row],[pnt 2022/2023]]</f>
        <v>51.666666666666671</v>
      </c>
      <c r="H53">
        <v>2004</v>
      </c>
      <c r="I53">
        <v>2022</v>
      </c>
      <c r="J53" s="26">
        <f>Tabel2[[#This Row],[ijkdatum]]-Tabel2[[#This Row],[Geboren]]</f>
        <v>18</v>
      </c>
      <c r="K53" s="28">
        <f>Tabel2[[#This Row],[TTL 1]]+Tabel2[[#This Row],[TTL 2]]+Tabel2[[#This Row],[TTL 3]]+Tabel2[[#This Row],[TTL 4]]+Tabel2[[#This Row],[TTL 5]]+Tabel2[[#This Row],[TTL 6]]+Tabel2[[#This Row],[TTL 7]]+Tabel2[[#This Row],[TTL 8]]+Tabel2[[#This Row],[TTL 9]]+Tabel2[[#This Row],[TTL 10]]</f>
        <v>51.666666666666671</v>
      </c>
      <c r="L53" s="152">
        <v>0</v>
      </c>
      <c r="N53">
        <v>1</v>
      </c>
      <c r="R53" s="25">
        <f>SUM(Tabel2[[#This Row],[V 1]]*10+Tabel2[[#This Row],[GT 1]])/Tabel2[[#This Row],[AW 1]]*10+Tabel2[[#This Row],[BONUS 1]]</f>
        <v>0</v>
      </c>
      <c r="S53">
        <v>8</v>
      </c>
      <c r="T53">
        <v>6</v>
      </c>
      <c r="U53">
        <v>1</v>
      </c>
      <c r="V53">
        <v>21</v>
      </c>
      <c r="X53" s="25">
        <f>SUM(Tabel2[[#This Row],[V 2]]*10+Tabel2[[#This Row],[GT 2]])/Tabel2[[#This Row],[AW 2]]*10+Tabel2[[#This Row],[BONUS 2]]</f>
        <v>51.666666666666671</v>
      </c>
      <c r="Z53">
        <v>1</v>
      </c>
      <c r="AD53" s="25">
        <f>SUM(Tabel2[[#This Row],[V 3]]*10+Tabel2[[#This Row],[GT 3]])/Tabel2[[#This Row],[AW 3]]*10+Tabel2[[#This Row],[BONUS 3]]</f>
        <v>0</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3" s="24">
        <v>0</v>
      </c>
      <c r="BW53" s="32">
        <f>Tabel2[[#This Row],[Diploma]]-Tabel2[[#This Row],[Uitgeschreven]]</f>
        <v>0</v>
      </c>
      <c r="BX53" s="2" t="str">
        <f>IF(BW53=0,"geen actie",CONCATENATE("diploma uitschrijven: ",BU53," punten"))</f>
        <v>geen actie</v>
      </c>
      <c r="BZ53" s="162">
        <f>Tabel2[[#This Row],[pnt t/m 2021/22]]</f>
        <v>0</v>
      </c>
      <c r="CA53" s="162">
        <f>Tabel2[[#This Row],[pnt 2022/2023]]</f>
        <v>51.666666666666671</v>
      </c>
      <c r="CB53" s="162">
        <f t="shared" si="0"/>
        <v>51.666666666666671</v>
      </c>
    </row>
    <row r="54" spans="1:80" x14ac:dyDescent="0.3">
      <c r="A54" s="24" t="s">
        <v>251</v>
      </c>
      <c r="B54" s="24" t="s">
        <v>166</v>
      </c>
      <c r="D54" t="s">
        <v>259</v>
      </c>
      <c r="F54" s="27" t="s">
        <v>19</v>
      </c>
      <c r="G54" s="153">
        <f>Tabel2[[#This Row],[pnt t/m 2021/22]]+Tabel2[[#This Row],[pnt 2022/2023]]</f>
        <v>594.96753246753246</v>
      </c>
      <c r="H54">
        <v>2009</v>
      </c>
      <c r="I54">
        <v>2022</v>
      </c>
      <c r="J54" s="26">
        <f>Tabel2[[#This Row],[ijkdatum]]-Tabel2[[#This Row],[Geboren]]</f>
        <v>13</v>
      </c>
      <c r="K54" s="28">
        <f>Tabel2[[#This Row],[TTL 1]]+Tabel2[[#This Row],[TTL 2]]+Tabel2[[#This Row],[TTL 3]]+Tabel2[[#This Row],[TTL 4]]+Tabel2[[#This Row],[TTL 5]]+Tabel2[[#This Row],[TTL 6]]+Tabel2[[#This Row],[TTL 7]]+Tabel2[[#This Row],[TTL 8]]+Tabel2[[#This Row],[TTL 9]]+Tabel2[[#This Row],[TTL 10]]</f>
        <v>319.96753246753246</v>
      </c>
      <c r="L54" s="152">
        <v>275</v>
      </c>
      <c r="M54">
        <v>7</v>
      </c>
      <c r="N54">
        <v>10</v>
      </c>
      <c r="O54">
        <v>4</v>
      </c>
      <c r="P54">
        <v>34</v>
      </c>
      <c r="R54" s="25">
        <f>SUM(Tabel2[[#This Row],[V 1]]*10+Tabel2[[#This Row],[GT 1]])/Tabel2[[#This Row],[AW 1]]*10+Tabel2[[#This Row],[BONUS 1]]</f>
        <v>74</v>
      </c>
      <c r="S54">
        <v>13</v>
      </c>
      <c r="T54">
        <v>11</v>
      </c>
      <c r="U54">
        <v>2</v>
      </c>
      <c r="V54">
        <v>33</v>
      </c>
      <c r="X54" s="25">
        <f>SUM(Tabel2[[#This Row],[V 2]]*10+Tabel2[[#This Row],[GT 2]])/Tabel2[[#This Row],[AW 2]]*10+Tabel2[[#This Row],[BONUS 2]]</f>
        <v>48.181818181818187</v>
      </c>
      <c r="Y54">
        <v>13</v>
      </c>
      <c r="Z54">
        <v>10</v>
      </c>
      <c r="AA54">
        <v>5</v>
      </c>
      <c r="AB54">
        <v>46</v>
      </c>
      <c r="AD54" s="25">
        <f>SUM(Tabel2[[#This Row],[V 3]]*10+Tabel2[[#This Row],[GT 3]])/Tabel2[[#This Row],[AW 3]]*10+Tabel2[[#This Row],[BONUS 3]]</f>
        <v>96</v>
      </c>
      <c r="AF54">
        <v>1</v>
      </c>
      <c r="AJ54" s="25">
        <f>SUM(Tabel2[[#This Row],[V 4]]*10+Tabel2[[#This Row],[GT 4]])/Tabel2[[#This Row],[AW 4]]*10+Tabel2[[#This Row],[BONUS 4]]</f>
        <v>0</v>
      </c>
      <c r="AK54">
        <v>13</v>
      </c>
      <c r="AL54">
        <v>8</v>
      </c>
      <c r="AM54">
        <v>3</v>
      </c>
      <c r="AN54">
        <v>24</v>
      </c>
      <c r="AP54" s="25">
        <f>SUM(Tabel2[[#This Row],[V 5]]*10+Tabel2[[#This Row],[GT 5]])/Tabel2[[#This Row],[AW 5]]*10+Tabel2[[#This Row],[BONUS 5]]</f>
        <v>67.5</v>
      </c>
      <c r="AQ54">
        <v>17</v>
      </c>
      <c r="AR54">
        <v>14</v>
      </c>
      <c r="AS54">
        <v>2</v>
      </c>
      <c r="AT54">
        <v>28</v>
      </c>
      <c r="AV54" s="25">
        <f>SUM(Tabel2[[#This Row],[V 6]]*10+Tabel2[[#This Row],[GT 6]])/Tabel2[[#This Row],[AW 6]]*10+Tabel2[[#This Row],[BONUS 6]]</f>
        <v>34.285714285714285</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4" s="24">
        <v>500</v>
      </c>
      <c r="BW54" s="32">
        <f>Tabel2[[#This Row],[Diploma]]-Tabel2[[#This Row],[Uitgeschreven]]</f>
        <v>0</v>
      </c>
      <c r="BX54" s="2" t="str">
        <f>IF(BW54=0,"geen actie",CONCATENATE("diploma uitschrijven: ",BU54," punten"))</f>
        <v>geen actie</v>
      </c>
      <c r="BZ54" s="162">
        <f>Tabel2[[#This Row],[pnt t/m 2021/22]]</f>
        <v>275</v>
      </c>
      <c r="CA54" s="162">
        <f>Tabel2[[#This Row],[pnt 2022/2023]]</f>
        <v>319.96753246753246</v>
      </c>
      <c r="CB54" s="162">
        <f t="shared" si="0"/>
        <v>594.96753246753246</v>
      </c>
    </row>
    <row r="55" spans="1:80" x14ac:dyDescent="0.3">
      <c r="A55" s="24" t="s">
        <v>208</v>
      </c>
      <c r="B55" s="24" t="s">
        <v>166</v>
      </c>
      <c r="D55" t="s">
        <v>171</v>
      </c>
      <c r="F55" s="27" t="s">
        <v>172</v>
      </c>
      <c r="G55" s="153">
        <f>Tabel2[[#This Row],[pnt t/m 2021/22]]+Tabel2[[#This Row],[pnt 2022/2023]]</f>
        <v>130</v>
      </c>
      <c r="H55">
        <v>2006</v>
      </c>
      <c r="I55">
        <v>2022</v>
      </c>
      <c r="J55" s="26">
        <f>Tabel2[[#This Row],[ijkdatum]]-Tabel2[[#This Row],[Geboren]]</f>
        <v>16</v>
      </c>
      <c r="K55" s="28">
        <f>Tabel2[[#This Row],[TTL 1]]+Tabel2[[#This Row],[TTL 2]]+Tabel2[[#This Row],[TTL 3]]+Tabel2[[#This Row],[TTL 4]]+Tabel2[[#This Row],[TTL 5]]+Tabel2[[#This Row],[TTL 6]]+Tabel2[[#This Row],[TTL 7]]+Tabel2[[#This Row],[TTL 8]]+Tabel2[[#This Row],[TTL 9]]+Tabel2[[#This Row],[TTL 10]]</f>
        <v>0</v>
      </c>
      <c r="L55" s="152">
        <v>130</v>
      </c>
      <c r="N55">
        <v>1</v>
      </c>
      <c r="R55" s="25">
        <f>SUM(Tabel2[[#This Row],[V 1]]*10+Tabel2[[#This Row],[GT 1]])/Tabel2[[#This Row],[AW 1]]*10+Tabel2[[#This Row],[BONUS 1]]</f>
        <v>0</v>
      </c>
      <c r="T55">
        <v>1</v>
      </c>
      <c r="X55" s="25">
        <f>SUM(Tabel2[[#This Row],[V 2]]*10+Tabel2[[#This Row],[GT 2]])/Tabel2[[#This Row],[AW 2]]*10+Tabel2[[#This Row],[BONUS 2]]</f>
        <v>0</v>
      </c>
      <c r="Z55">
        <v>1</v>
      </c>
      <c r="AD55" s="25">
        <f>SUM(Tabel2[[#This Row],[V 3]]*10+Tabel2[[#This Row],[GT 3]])/Tabel2[[#This Row],[AW 3]]*10+Tabel2[[#This Row],[BONUS 3]]</f>
        <v>0</v>
      </c>
      <c r="AF55">
        <v>1</v>
      </c>
      <c r="AJ55" s="25">
        <f>SUM(Tabel2[[#This Row],[V 4]]*10+Tabel2[[#This Row],[GT 4]])/Tabel2[[#This Row],[AW 4]]*10+Tabel2[[#This Row],[BONUS 4]]</f>
        <v>0</v>
      </c>
      <c r="AL55">
        <v>1</v>
      </c>
      <c r="AP55" s="25">
        <f>SUM(Tabel2[[#This Row],[V 5]]*10+Tabel2[[#This Row],[GT 5]])/Tabel2[[#This Row],[AW 5]]*10+Tabel2[[#This Row],[BONUS 5]]</f>
        <v>0</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5" s="24">
        <v>0</v>
      </c>
      <c r="BW55" s="32">
        <f>Tabel2[[#This Row],[Diploma]]-Tabel2[[#This Row],[Uitgeschreven]]</f>
        <v>0</v>
      </c>
      <c r="BX55" s="2" t="str">
        <f>IF(BW55=0,"geen actie",CONCATENATE("diploma uitschrijven: ",BU55," punten"))</f>
        <v>geen actie</v>
      </c>
      <c r="BZ55" s="162">
        <f>Tabel2[[#This Row],[pnt t/m 2021/22]]</f>
        <v>130</v>
      </c>
      <c r="CA55" s="162">
        <f>Tabel2[[#This Row],[pnt 2022/2023]]</f>
        <v>0</v>
      </c>
      <c r="CB55" s="162">
        <f t="shared" si="0"/>
        <v>130</v>
      </c>
    </row>
    <row r="56" spans="1:80" x14ac:dyDescent="0.3">
      <c r="A56" s="24" t="s">
        <v>208</v>
      </c>
      <c r="B56" s="24" t="s">
        <v>166</v>
      </c>
      <c r="D56" t="s">
        <v>173</v>
      </c>
      <c r="E56" s="24">
        <v>118287</v>
      </c>
      <c r="F56" s="27" t="s">
        <v>49</v>
      </c>
      <c r="G56" s="153">
        <f>Tabel2[[#This Row],[pnt t/m 2021/22]]+Tabel2[[#This Row],[pnt 2022/2023]]</f>
        <v>139.33333333333331</v>
      </c>
      <c r="H56">
        <v>2005</v>
      </c>
      <c r="I56">
        <v>2022</v>
      </c>
      <c r="J56" s="26">
        <f>Tabel2[[#This Row],[ijkdatum]]-Tabel2[[#This Row],[Geboren]]</f>
        <v>17</v>
      </c>
      <c r="K56" s="28">
        <f>Tabel2[[#This Row],[TTL 1]]+Tabel2[[#This Row],[TTL 2]]+Tabel2[[#This Row],[TTL 3]]+Tabel2[[#This Row],[TTL 4]]+Tabel2[[#This Row],[TTL 5]]+Tabel2[[#This Row],[TTL 6]]+Tabel2[[#This Row],[TTL 7]]+Tabel2[[#This Row],[TTL 8]]+Tabel2[[#This Row],[TTL 9]]+Tabel2[[#This Row],[TTL 10]]</f>
        <v>71</v>
      </c>
      <c r="L56" s="152">
        <v>68.333333333333329</v>
      </c>
      <c r="N56">
        <v>1</v>
      </c>
      <c r="R56" s="25">
        <f>SUM(Tabel2[[#This Row],[V 1]]*10+Tabel2[[#This Row],[GT 1]])/Tabel2[[#This Row],[AW 1]]*10+Tabel2[[#This Row],[BONUS 1]]</f>
        <v>0</v>
      </c>
      <c r="T56">
        <v>1</v>
      </c>
      <c r="X56" s="25">
        <f>SUM(Tabel2[[#This Row],[V 2]]*10+Tabel2[[#This Row],[GT 2]])/Tabel2[[#This Row],[AW 2]]*10+Tabel2[[#This Row],[BONUS 2]]</f>
        <v>0</v>
      </c>
      <c r="Y56">
        <v>7</v>
      </c>
      <c r="Z56">
        <v>10</v>
      </c>
      <c r="AA56">
        <v>4</v>
      </c>
      <c r="AB56">
        <v>31</v>
      </c>
      <c r="AD56" s="25">
        <f>SUM(Tabel2[[#This Row],[V 3]]*10+Tabel2[[#This Row],[GT 3]])/Tabel2[[#This Row],[AW 3]]*10+Tabel2[[#This Row],[BONUS 3]]</f>
        <v>71</v>
      </c>
      <c r="AF56">
        <v>1</v>
      </c>
      <c r="AJ56" s="25">
        <f>SUM(Tabel2[[#This Row],[V 4]]*10+Tabel2[[#This Row],[GT 4]])/Tabel2[[#This Row],[AW 4]]*10+Tabel2[[#This Row],[BONUS 4]]</f>
        <v>0</v>
      </c>
      <c r="AL56">
        <v>1</v>
      </c>
      <c r="AP56" s="25">
        <f>SUM(Tabel2[[#This Row],[V 5]]*10+Tabel2[[#This Row],[GT 5]])/Tabel2[[#This Row],[AW 5]]*10+Tabel2[[#This Row],[BONUS 5]]</f>
        <v>0</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6" s="24">
        <v>0</v>
      </c>
      <c r="BW56" s="32">
        <f>Tabel2[[#This Row],[Diploma]]-Tabel2[[#This Row],[Uitgeschreven]]</f>
        <v>0</v>
      </c>
      <c r="BX56" s="2" t="str">
        <f>IF(BW56=0,"geen actie",CONCATENATE("diploma uitschrijven: ",BU56," punten"))</f>
        <v>geen actie</v>
      </c>
      <c r="BZ56" s="162">
        <f>Tabel2[[#This Row],[pnt t/m 2021/22]]</f>
        <v>68.333333333333329</v>
      </c>
      <c r="CA56" s="162">
        <f>Tabel2[[#This Row],[pnt 2022/2023]]</f>
        <v>71</v>
      </c>
      <c r="CB56" s="162">
        <f t="shared" si="0"/>
        <v>139.33333333333331</v>
      </c>
    </row>
    <row r="57" spans="1:80" x14ac:dyDescent="0.3">
      <c r="A57" s="24" t="s">
        <v>251</v>
      </c>
      <c r="B57" s="24" t="s">
        <v>166</v>
      </c>
      <c r="D57" t="s">
        <v>696</v>
      </c>
      <c r="E57" s="24">
        <v>120467</v>
      </c>
      <c r="F57" s="27" t="s">
        <v>59</v>
      </c>
      <c r="G57" s="25">
        <f>Tabel2[[#This Row],[pnt t/m 2021/22]]+Tabel2[[#This Row],[pnt 2022/2023]]</f>
        <v>0</v>
      </c>
      <c r="H57">
        <v>2009</v>
      </c>
      <c r="I57">
        <v>2022</v>
      </c>
      <c r="J57" s="26">
        <f>Tabel2[[#This Row],[ijkdatum]]-Tabel2[[#This Row],[Geboren]]</f>
        <v>13</v>
      </c>
      <c r="K57" s="27">
        <f>Tabel2[[#This Row],[TTL 1]]+Tabel2[[#This Row],[TTL 2]]+Tabel2[[#This Row],[TTL 3]]+Tabel2[[#This Row],[TTL 4]]+Tabel2[[#This Row],[TTL 5]]+Tabel2[[#This Row],[TTL 6]]+Tabel2[[#This Row],[TTL 7]]+Tabel2[[#This Row],[TTL 8]]+Tabel2[[#This Row],[TTL 9]]+Tabel2[[#This Row],[TTL 10]]</f>
        <v>0</v>
      </c>
      <c r="L57" s="165"/>
      <c r="N57">
        <v>1</v>
      </c>
      <c r="R57" s="165">
        <f>SUM(Tabel2[[#This Row],[V 1]]*10+Tabel2[[#This Row],[GT 1]])/Tabel2[[#This Row],[AW 1]]*10+Tabel2[[#This Row],[BONUS 1]]</f>
        <v>0</v>
      </c>
      <c r="T57">
        <v>1</v>
      </c>
      <c r="X57" s="165">
        <f>SUM(Tabel2[[#This Row],[V 2]]*10+Tabel2[[#This Row],[GT 2]])/Tabel2[[#This Row],[AW 2]]*10+Tabel2[[#This Row],[BONUS 2]]</f>
        <v>0</v>
      </c>
      <c r="Z57">
        <v>1</v>
      </c>
      <c r="AD57" s="165">
        <f>SUM(Tabel2[[#This Row],[V 3]]*10+Tabel2[[#This Row],[GT 3]])/Tabel2[[#This Row],[AW 3]]*10+Tabel2[[#This Row],[BONUS 3]]</f>
        <v>0</v>
      </c>
      <c r="AF57">
        <v>1</v>
      </c>
      <c r="AJ57" s="165">
        <f>SUM(Tabel2[[#This Row],[V 4]]*10+Tabel2[[#This Row],[GT 4]])/Tabel2[[#This Row],[AW 4]]*10+Tabel2[[#This Row],[BONUS 4]]</f>
        <v>0</v>
      </c>
      <c r="AL57">
        <v>1</v>
      </c>
      <c r="AP57" s="165">
        <f>SUM(Tabel2[[#This Row],[V 5]]*10+Tabel2[[#This Row],[GT 5]])/Tabel2[[#This Row],[AW 5]]*10+Tabel2[[#This Row],[BONUS 5]]</f>
        <v>0</v>
      </c>
      <c r="AR57">
        <v>1</v>
      </c>
      <c r="AV57" s="165">
        <f>SUM(Tabel2[[#This Row],[V 6]]*10+Tabel2[[#This Row],[GT 6]])/Tabel2[[#This Row],[AW 6]]*10+Tabel2[[#This Row],[BONUS 6]]</f>
        <v>0</v>
      </c>
      <c r="AX57">
        <v>1</v>
      </c>
      <c r="BB57" s="165">
        <f>SUM(Tabel2[[#This Row],[V 7]]*10+Tabel2[[#This Row],[GT 7]])/Tabel2[[#This Row],[AW 7]]*10+Tabel2[[#This Row],[BONUS 7]]</f>
        <v>0</v>
      </c>
      <c r="BD57">
        <v>1</v>
      </c>
      <c r="BH57" s="165">
        <f>SUM(Tabel2[[#This Row],[V 8]]*10+Tabel2[[#This Row],[GT 8]])/Tabel2[[#This Row],[AW 8]]*10+Tabel2[[#This Row],[BONUS 8]]</f>
        <v>0</v>
      </c>
      <c r="BJ57">
        <v>1</v>
      </c>
      <c r="BN57" s="16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24">
        <f>Tabel2[[#This Row],[Diploma]]-Tabel2[[#This Row],[Uitgeschreven]]</f>
        <v>0</v>
      </c>
      <c r="BX57" s="168" t="str">
        <f>IF(BW57=0,"geen actie",CONCATENATE("diploma uitschrijven: ",BU57," punten"))</f>
        <v>geen actie</v>
      </c>
      <c r="BZ57" s="162">
        <f>Tabel2[[#This Row],[pnt t/m 2021/22]]</f>
        <v>0</v>
      </c>
      <c r="CA57" s="162">
        <f>Tabel2[[#This Row],[pnt 2022/2023]]</f>
        <v>0</v>
      </c>
      <c r="CB57" s="162">
        <f t="shared" si="0"/>
        <v>0</v>
      </c>
    </row>
    <row r="58" spans="1:80" x14ac:dyDescent="0.3">
      <c r="A58" s="24" t="s">
        <v>288</v>
      </c>
      <c r="B58" s="24" t="s">
        <v>166</v>
      </c>
      <c r="D58" t="s">
        <v>299</v>
      </c>
      <c r="E58" s="24">
        <v>115117</v>
      </c>
      <c r="F58" s="27" t="s">
        <v>32</v>
      </c>
      <c r="G58" s="153">
        <f>Tabel2[[#This Row],[pnt t/m 2021/22]]+Tabel2[[#This Row],[pnt 2022/2023]]</f>
        <v>102.72727272727273</v>
      </c>
      <c r="H58">
        <v>2007</v>
      </c>
      <c r="I58">
        <v>2022</v>
      </c>
      <c r="J58" s="26">
        <f>Tabel2[[#This Row],[ijkdatum]]-Tabel2[[#This Row],[Geboren]]</f>
        <v>15</v>
      </c>
      <c r="K58" s="28">
        <f>Tabel2[[#This Row],[TTL 1]]+Tabel2[[#This Row],[TTL 2]]+Tabel2[[#This Row],[TTL 3]]+Tabel2[[#This Row],[TTL 4]]+Tabel2[[#This Row],[TTL 5]]+Tabel2[[#This Row],[TTL 6]]+Tabel2[[#This Row],[TTL 7]]+Tabel2[[#This Row],[TTL 8]]+Tabel2[[#This Row],[TTL 9]]+Tabel2[[#This Row],[TTL 10]]</f>
        <v>0</v>
      </c>
      <c r="L58" s="163">
        <v>102.72727272727273</v>
      </c>
      <c r="N58">
        <v>1</v>
      </c>
      <c r="R58" s="25">
        <f>SUM(Tabel2[[#This Row],[V 1]]*10+Tabel2[[#This Row],[GT 1]])/Tabel2[[#This Row],[AW 1]]*10+Tabel2[[#This Row],[BONUS 1]]</f>
        <v>0</v>
      </c>
      <c r="T58">
        <v>1</v>
      </c>
      <c r="X58" s="25">
        <f>SUM(Tabel2[[#This Row],[V 2]]*10+Tabel2[[#This Row],[GT 2]])/Tabel2[[#This Row],[AW 2]]*10+Tabel2[[#This Row],[BONUS 2]]</f>
        <v>0</v>
      </c>
      <c r="Z58">
        <v>1</v>
      </c>
      <c r="AD58" s="25">
        <f>SUM(Tabel2[[#This Row],[V 3]]*10+Tabel2[[#This Row],[GT 3]])/Tabel2[[#This Row],[AW 3]]*10+Tabel2[[#This Row],[BONUS 3]]</f>
        <v>0</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8" s="24">
        <v>0</v>
      </c>
      <c r="BW58" s="32">
        <f>Tabel2[[#This Row],[Diploma]]-Tabel2[[#This Row],[Uitgeschreven]]</f>
        <v>0</v>
      </c>
      <c r="BX58" s="2" t="str">
        <f>IF(BW58=0,"geen actie",CONCATENATE("diploma uitschrijven: ",BU58," punten"))</f>
        <v>geen actie</v>
      </c>
      <c r="BZ58" s="162">
        <f>Tabel2[[#This Row],[pnt t/m 2021/22]]</f>
        <v>102.72727272727273</v>
      </c>
      <c r="CA58" s="162">
        <f>Tabel2[[#This Row],[pnt 2022/2023]]</f>
        <v>0</v>
      </c>
      <c r="CB58" s="162">
        <f t="shared" si="0"/>
        <v>102.72727272727273</v>
      </c>
    </row>
    <row r="59" spans="1:80" x14ac:dyDescent="0.3">
      <c r="A59" s="24" t="s">
        <v>251</v>
      </c>
      <c r="D59" t="s">
        <v>745</v>
      </c>
      <c r="F59" s="27" t="s">
        <v>256</v>
      </c>
      <c r="G59" s="25">
        <f>Tabel2[[#This Row],[pnt t/m 2021/22]]+Tabel2[[#This Row],[pnt 2022/2023]]</f>
        <v>72.142857142857139</v>
      </c>
      <c r="H59">
        <v>2005</v>
      </c>
      <c r="I59">
        <v>2022</v>
      </c>
      <c r="J59" s="26">
        <f>Tabel2[[#This Row],[ijkdatum]]-Tabel2[[#This Row],[Geboren]]</f>
        <v>17</v>
      </c>
      <c r="K59" s="27">
        <f>Tabel2[[#This Row],[TTL 1]]+Tabel2[[#This Row],[TTL 2]]+Tabel2[[#This Row],[TTL 3]]+Tabel2[[#This Row],[TTL 4]]+Tabel2[[#This Row],[TTL 5]]+Tabel2[[#This Row],[TTL 6]]+Tabel2[[#This Row],[TTL 7]]+Tabel2[[#This Row],[TTL 8]]+Tabel2[[#This Row],[TTL 9]]+Tabel2[[#This Row],[TTL 10]]</f>
        <v>72.142857142857139</v>
      </c>
      <c r="L59" s="165"/>
      <c r="M59" s="202"/>
      <c r="N59">
        <v>1</v>
      </c>
      <c r="R59" s="165">
        <f>SUM(Tabel2[[#This Row],[V 1]]*10+Tabel2[[#This Row],[GT 1]])/Tabel2[[#This Row],[AW 1]]*10+Tabel2[[#This Row],[BONUS 1]]</f>
        <v>0</v>
      </c>
      <c r="T59">
        <v>1</v>
      </c>
      <c r="X59" s="165">
        <f>SUM(Tabel2[[#This Row],[V 2]]*10+Tabel2[[#This Row],[GT 2]])/Tabel2[[#This Row],[AW 2]]*10+Tabel2[[#This Row],[BONUS 2]]</f>
        <v>0</v>
      </c>
      <c r="Z59">
        <v>1</v>
      </c>
      <c r="AD59" s="165">
        <f>SUM(Tabel2[[#This Row],[V 3]]*10+Tabel2[[#This Row],[GT 3]])/Tabel2[[#This Row],[AW 3]]*10+Tabel2[[#This Row],[BONUS 3]]</f>
        <v>0</v>
      </c>
      <c r="AF59">
        <v>1</v>
      </c>
      <c r="AJ59" s="165">
        <f>SUM(Tabel2[[#This Row],[V 4]]*10+Tabel2[[#This Row],[GT 4]])/Tabel2[[#This Row],[AW 4]]*10+Tabel2[[#This Row],[BONUS 4]]</f>
        <v>0</v>
      </c>
      <c r="AL59">
        <v>1</v>
      </c>
      <c r="AP59" s="165">
        <f>SUM(Tabel2[[#This Row],[V 5]]*10+Tabel2[[#This Row],[GT 5]])/Tabel2[[#This Row],[AW 5]]*10+Tabel2[[#This Row],[BONUS 5]]</f>
        <v>0</v>
      </c>
      <c r="AQ59">
        <v>17</v>
      </c>
      <c r="AR59">
        <v>14</v>
      </c>
      <c r="AS59">
        <v>4</v>
      </c>
      <c r="AT59">
        <v>61</v>
      </c>
      <c r="AV59" s="165">
        <f>SUM(Tabel2[[#This Row],[V 6]]*10+Tabel2[[#This Row],[GT 6]])/Tabel2[[#This Row],[AW 6]]*10+Tabel2[[#This Row],[BONUS 6]]</f>
        <v>72.142857142857139</v>
      </c>
      <c r="AX59">
        <v>1</v>
      </c>
      <c r="BB59" s="165">
        <f>SUM(Tabel2[[#This Row],[V 7]]*10+Tabel2[[#This Row],[GT 7]])/Tabel2[[#This Row],[AW 7]]*10+Tabel2[[#This Row],[BONUS 7]]</f>
        <v>0</v>
      </c>
      <c r="BD59">
        <v>1</v>
      </c>
      <c r="BH59" s="165">
        <f>SUM(Tabel2[[#This Row],[V 8]]*10+Tabel2[[#This Row],[GT 8]])/Tabel2[[#This Row],[AW 8]]*10+Tabel2[[#This Row],[BONUS 8]]</f>
        <v>0</v>
      </c>
      <c r="BJ59">
        <v>1</v>
      </c>
      <c r="BN59" s="16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9" s="24">
        <v>0</v>
      </c>
      <c r="BW59" s="24">
        <f>Tabel2[[#This Row],[Diploma]]-Tabel2[[#This Row],[Uitgeschreven]]</f>
        <v>0</v>
      </c>
      <c r="BX59" s="168" t="str">
        <f>IF(BW59=0,"geen actie",CONCATENATE("diploma uitschrijven: ",BU59," punten"))</f>
        <v>geen actie</v>
      </c>
      <c r="BZ59" s="162">
        <f>Tabel2[[#This Row],[pnt t/m 2021/22]]</f>
        <v>0</v>
      </c>
      <c r="CA59" s="162">
        <f>Tabel2[[#This Row],[pnt 2022/2023]]</f>
        <v>72.142857142857139</v>
      </c>
      <c r="CB59" s="162">
        <f t="shared" si="0"/>
        <v>72.142857142857139</v>
      </c>
    </row>
    <row r="60" spans="1:80" x14ac:dyDescent="0.3">
      <c r="A60" s="24" t="s">
        <v>251</v>
      </c>
      <c r="B60" s="24" t="s">
        <v>166</v>
      </c>
      <c r="D60" t="s">
        <v>260</v>
      </c>
      <c r="E60" s="24">
        <v>118501</v>
      </c>
      <c r="F60" s="27" t="s">
        <v>256</v>
      </c>
      <c r="G60" s="153">
        <f>Tabel2[[#This Row],[pnt t/m 2021/22]]+Tabel2[[#This Row],[pnt 2022/2023]]</f>
        <v>588.83333333333337</v>
      </c>
      <c r="H60">
        <v>2010</v>
      </c>
      <c r="I60">
        <v>2022</v>
      </c>
      <c r="J60" s="26">
        <f>Tabel2[[#This Row],[ijkdatum]]-Tabel2[[#This Row],[Geboren]]</f>
        <v>12</v>
      </c>
      <c r="K60" s="28">
        <f>Tabel2[[#This Row],[TTL 1]]+Tabel2[[#This Row],[TTL 2]]+Tabel2[[#This Row],[TTL 3]]+Tabel2[[#This Row],[TTL 4]]+Tabel2[[#This Row],[TTL 5]]+Tabel2[[#This Row],[TTL 6]]+Tabel2[[#This Row],[TTL 7]]+Tabel2[[#This Row],[TTL 8]]+Tabel2[[#This Row],[TTL 9]]+Tabel2[[#This Row],[TTL 10]]</f>
        <v>0</v>
      </c>
      <c r="L60" s="152">
        <v>588.83333333333337</v>
      </c>
      <c r="N60">
        <v>1</v>
      </c>
      <c r="R60" s="25">
        <f>SUM(Tabel2[[#This Row],[V 1]]*10+Tabel2[[#This Row],[GT 1]])/Tabel2[[#This Row],[AW 1]]*10+Tabel2[[#This Row],[BONUS 1]]</f>
        <v>0</v>
      </c>
      <c r="T60">
        <v>1</v>
      </c>
      <c r="X60" s="25">
        <f>SUM(Tabel2[[#This Row],[V 2]]*10+Tabel2[[#This Row],[GT 2]])/Tabel2[[#This Row],[AW 2]]*10+Tabel2[[#This Row],[BONUS 2]]</f>
        <v>0</v>
      </c>
      <c r="Z60">
        <v>1</v>
      </c>
      <c r="AD60" s="25">
        <f>SUM(Tabel2[[#This Row],[V 3]]*10+Tabel2[[#This Row],[GT 3]])/Tabel2[[#This Row],[AW 3]]*10+Tabel2[[#This Row],[BONUS 3]]</f>
        <v>0</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0" s="24">
        <v>500</v>
      </c>
      <c r="BW60" s="32">
        <f>Tabel2[[#This Row],[Diploma]]-Tabel2[[#This Row],[Uitgeschreven]]</f>
        <v>0</v>
      </c>
      <c r="BX60" s="2" t="str">
        <f>IF(BW60=0,"geen actie",CONCATENATE("diploma uitschrijven: ",BU60," punten"))</f>
        <v>geen actie</v>
      </c>
      <c r="BZ60" s="162">
        <f>Tabel2[[#This Row],[pnt t/m 2021/22]]</f>
        <v>588.83333333333337</v>
      </c>
      <c r="CA60" s="162">
        <f>Tabel2[[#This Row],[pnt 2022/2023]]</f>
        <v>0</v>
      </c>
      <c r="CB60" s="162">
        <f t="shared" si="0"/>
        <v>588.83333333333337</v>
      </c>
    </row>
    <row r="61" spans="1:80" x14ac:dyDescent="0.3">
      <c r="A61" s="24" t="s">
        <v>288</v>
      </c>
      <c r="B61" s="24" t="s">
        <v>166</v>
      </c>
      <c r="D61" t="s">
        <v>319</v>
      </c>
      <c r="E61" s="24">
        <v>119495</v>
      </c>
      <c r="F61" s="27" t="s">
        <v>75</v>
      </c>
      <c r="G61" s="153">
        <f>Tabel2[[#This Row],[pnt t/m 2021/22]]+Tabel2[[#This Row],[pnt 2022/2023]]</f>
        <v>520</v>
      </c>
      <c r="H61">
        <v>2010</v>
      </c>
      <c r="I61">
        <v>2022</v>
      </c>
      <c r="J61" s="26">
        <f>Tabel2[[#This Row],[ijkdatum]]-Tabel2[[#This Row],[Geboren]]</f>
        <v>12</v>
      </c>
      <c r="K61" s="28">
        <f>Tabel2[[#This Row],[TTL 1]]+Tabel2[[#This Row],[TTL 2]]+Tabel2[[#This Row],[TTL 3]]+Tabel2[[#This Row],[TTL 4]]+Tabel2[[#This Row],[TTL 5]]+Tabel2[[#This Row],[TTL 6]]+Tabel2[[#This Row],[TTL 7]]+Tabel2[[#This Row],[TTL 8]]+Tabel2[[#This Row],[TTL 9]]+Tabel2[[#This Row],[TTL 10]]</f>
        <v>432</v>
      </c>
      <c r="L61" s="163">
        <v>88</v>
      </c>
      <c r="M61">
        <v>3</v>
      </c>
      <c r="N61">
        <v>10</v>
      </c>
      <c r="O61">
        <v>8</v>
      </c>
      <c r="P61">
        <v>46</v>
      </c>
      <c r="R61" s="25">
        <f>SUM(Tabel2[[#This Row],[V 1]]*10+Tabel2[[#This Row],[GT 1]])/Tabel2[[#This Row],[AW 1]]*10+Tabel2[[#This Row],[BONUS 1]]</f>
        <v>126</v>
      </c>
      <c r="T61">
        <v>1</v>
      </c>
      <c r="X61" s="25">
        <f>SUM(Tabel2[[#This Row],[V 2]]*10+Tabel2[[#This Row],[GT 2]])/Tabel2[[#This Row],[AW 2]]*10+Tabel2[[#This Row],[BONUS 2]]</f>
        <v>0</v>
      </c>
      <c r="Y61">
        <v>3</v>
      </c>
      <c r="Z61">
        <v>10</v>
      </c>
      <c r="AA61">
        <v>5</v>
      </c>
      <c r="AB61">
        <v>43</v>
      </c>
      <c r="AD61" s="25">
        <f>SUM(Tabel2[[#This Row],[V 3]]*10+Tabel2[[#This Row],[GT 3]])/Tabel2[[#This Row],[AW 3]]*10+Tabel2[[#This Row],[BONUS 3]]</f>
        <v>93</v>
      </c>
      <c r="AE61">
        <v>2</v>
      </c>
      <c r="AF61">
        <v>10</v>
      </c>
      <c r="AG61">
        <v>5</v>
      </c>
      <c r="AH61">
        <v>38</v>
      </c>
      <c r="AJ61" s="25">
        <f>SUM(Tabel2[[#This Row],[V 4]]*10+Tabel2[[#This Row],[GT 4]])/Tabel2[[#This Row],[AW 4]]*10+Tabel2[[#This Row],[BONUS 4]]</f>
        <v>88</v>
      </c>
      <c r="AK61">
        <v>2</v>
      </c>
      <c r="AL61">
        <v>10</v>
      </c>
      <c r="AM61">
        <v>8</v>
      </c>
      <c r="AN61">
        <v>45</v>
      </c>
      <c r="AP61" s="25">
        <f>SUM(Tabel2[[#This Row],[V 5]]*10+Tabel2[[#This Row],[GT 5]])/Tabel2[[#This Row],[AW 5]]*10+Tabel2[[#This Row],[BONUS 5]]</f>
        <v>125</v>
      </c>
      <c r="AR61">
        <v>1</v>
      </c>
      <c r="AV61" s="25">
        <f>SUM(Tabel2[[#This Row],[V 6]]*10+Tabel2[[#This Row],[GT 6]])/Tabel2[[#This Row],[AW 6]]*10+Tabel2[[#This Row],[BONUS 6]]</f>
        <v>0</v>
      </c>
      <c r="AX61">
        <v>1</v>
      </c>
      <c r="BB61" s="25">
        <f>SUM(Tabel2[[#This Row],[V 7]]*10+Tabel2[[#This Row],[GT 7]])/Tabel2[[#This Row],[AW 7]]*10+Tabel2[[#This Row],[BONUS 7]]</f>
        <v>0</v>
      </c>
      <c r="BD61">
        <v>1</v>
      </c>
      <c r="BH61" s="25">
        <f>SUM(Tabel2[[#This Row],[V 8]]*10+Tabel2[[#This Row],[GT 8]])/Tabel2[[#This Row],[AW 8]]*10+Tabel2[[#This Row],[BONUS 8]]</f>
        <v>0</v>
      </c>
      <c r="BJ61">
        <v>1</v>
      </c>
      <c r="BN61" s="25">
        <f>SUM(Tabel2[[#This Row],[V 9]]*10+Tabel2[[#This Row],[GT 9]])/Tabel2[[#This Row],[AW 9]]*10+Tabel2[[#This Row],[BONUS 9]]</f>
        <v>0</v>
      </c>
      <c r="BP61">
        <v>1</v>
      </c>
      <c r="BT61" s="25">
        <f>SUM(Tabel2[[#This Row],[V 10]]*10+Tabel2[[#This Row],[GT 10]])/Tabel2[[#This Row],[AW 10]]*10+Tabel2[[#This Row],[BONUS 10]]</f>
        <v>0</v>
      </c>
      <c r="BU6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1" s="24">
        <v>500</v>
      </c>
      <c r="BW61" s="32">
        <f>Tabel2[[#This Row],[Diploma]]-Tabel2[[#This Row],[Uitgeschreven]]</f>
        <v>0</v>
      </c>
      <c r="BX61" s="2" t="str">
        <f>IF(BW61=0,"geen actie",CONCATENATE("diploma uitschrijven: ",BU61," punten"))</f>
        <v>geen actie</v>
      </c>
      <c r="BZ61" s="162">
        <f>Tabel2[[#This Row],[pnt t/m 2021/22]]</f>
        <v>88</v>
      </c>
      <c r="CA61" s="162">
        <f>Tabel2[[#This Row],[pnt 2022/2023]]</f>
        <v>432</v>
      </c>
      <c r="CB61" s="162">
        <f t="shared" si="0"/>
        <v>520</v>
      </c>
    </row>
    <row r="62" spans="1:80" x14ac:dyDescent="0.3">
      <c r="A62" s="24" t="s">
        <v>251</v>
      </c>
      <c r="B62" s="24" t="s">
        <v>166</v>
      </c>
      <c r="D62" t="s">
        <v>277</v>
      </c>
      <c r="E62" s="24">
        <v>119173</v>
      </c>
      <c r="F62" s="27" t="s">
        <v>59</v>
      </c>
      <c r="G62" s="153">
        <f>Tabel2[[#This Row],[pnt t/m 2021/22]]+Tabel2[[#This Row],[pnt 2022/2023]]</f>
        <v>695.34523809523796</v>
      </c>
      <c r="H62">
        <v>2011</v>
      </c>
      <c r="I62">
        <v>2022</v>
      </c>
      <c r="J62" s="26">
        <f>Tabel2[[#This Row],[ijkdatum]]-Tabel2[[#This Row],[Geboren]]</f>
        <v>11</v>
      </c>
      <c r="K62" s="28">
        <f>Tabel2[[#This Row],[TTL 1]]+Tabel2[[#This Row],[TTL 2]]+Tabel2[[#This Row],[TTL 3]]+Tabel2[[#This Row],[TTL 4]]+Tabel2[[#This Row],[TTL 5]]+Tabel2[[#This Row],[TTL 6]]+Tabel2[[#This Row],[TTL 7]]+Tabel2[[#This Row],[TTL 8]]+Tabel2[[#This Row],[TTL 9]]+Tabel2[[#This Row],[TTL 10]]</f>
        <v>608.67857142857133</v>
      </c>
      <c r="L62" s="152">
        <v>86.666666666666657</v>
      </c>
      <c r="M62">
        <v>7</v>
      </c>
      <c r="N62">
        <v>10</v>
      </c>
      <c r="O62">
        <v>5</v>
      </c>
      <c r="P62">
        <v>36</v>
      </c>
      <c r="Q62">
        <v>100</v>
      </c>
      <c r="R62" s="25">
        <f>SUM(Tabel2[[#This Row],[V 1]]*10+Tabel2[[#This Row],[GT 1]])/Tabel2[[#This Row],[AW 1]]*10+Tabel2[[#This Row],[BONUS 1]]</f>
        <v>186</v>
      </c>
      <c r="S62">
        <v>14</v>
      </c>
      <c r="T62">
        <v>9</v>
      </c>
      <c r="U62">
        <v>9</v>
      </c>
      <c r="V62">
        <v>90</v>
      </c>
      <c r="X62" s="25">
        <f>SUM(Tabel2[[#This Row],[V 2]]*10+Tabel2[[#This Row],[GT 2]]/2)/Tabel2[[#This Row],[AW 2]]*10+Tabel2[[#This Row],[BONUS 2]]</f>
        <v>150</v>
      </c>
      <c r="Z62">
        <v>1</v>
      </c>
      <c r="AD62" s="25">
        <f>SUM(Tabel2[[#This Row],[V 3]]*10+Tabel2[[#This Row],[GT 3]])/Tabel2[[#This Row],[AW 3]]*10+Tabel2[[#This Row],[BONUS 3]]</f>
        <v>0</v>
      </c>
      <c r="AE62">
        <v>11</v>
      </c>
      <c r="AF62">
        <v>7</v>
      </c>
      <c r="AG62">
        <v>6</v>
      </c>
      <c r="AH62">
        <v>34</v>
      </c>
      <c r="AJ62" s="25">
        <f>SUM(Tabel2[[#This Row],[V 4]]*10+Tabel2[[#This Row],[GT 4]])/Tabel2[[#This Row],[AW 4]]*10+Tabel2[[#This Row],[BONUS 4]]</f>
        <v>134.28571428571428</v>
      </c>
      <c r="AK62">
        <v>13</v>
      </c>
      <c r="AL62">
        <v>8</v>
      </c>
      <c r="AM62">
        <v>3</v>
      </c>
      <c r="AN62">
        <v>31</v>
      </c>
      <c r="AP62" s="25">
        <f>SUM(Tabel2[[#This Row],[V 5]]*10+Tabel2[[#This Row],[GT 5]])/Tabel2[[#This Row],[AW 5]]*10+Tabel2[[#This Row],[BONUS 5]]</f>
        <v>76.25</v>
      </c>
      <c r="AQ62">
        <v>17</v>
      </c>
      <c r="AR62">
        <v>14</v>
      </c>
      <c r="AS62">
        <v>5</v>
      </c>
      <c r="AT62">
        <v>37</v>
      </c>
      <c r="AV62" s="25">
        <f>SUM(Tabel2[[#This Row],[V 6]]*10+Tabel2[[#This Row],[GT 6]])/Tabel2[[#This Row],[AW 6]]*10+Tabel2[[#This Row],[BONUS 6]]</f>
        <v>62.142857142857146</v>
      </c>
      <c r="AX62">
        <v>1</v>
      </c>
      <c r="BB62" s="25">
        <f>SUM(Tabel2[[#This Row],[V 7]]*10+Tabel2[[#This Row],[GT 7]])/Tabel2[[#This Row],[AW 7]]*10+Tabel2[[#This Row],[BONUS 7]]</f>
        <v>0</v>
      </c>
      <c r="BD62">
        <v>1</v>
      </c>
      <c r="BH62" s="25">
        <f>SUM(Tabel2[[#This Row],[V 8]]*10+Tabel2[[#This Row],[GT 8]])/Tabel2[[#This Row],[AW 8]]*10+Tabel2[[#This Row],[BONUS 8]]</f>
        <v>0</v>
      </c>
      <c r="BJ62">
        <v>1</v>
      </c>
      <c r="BN62" s="25">
        <f>SUM(Tabel2[[#This Row],[V 9]]*10+Tabel2[[#This Row],[GT 9]])/Tabel2[[#This Row],[AW 9]]*10+Tabel2[[#This Row],[BONUS 9]]</f>
        <v>0</v>
      </c>
      <c r="BP62">
        <v>1</v>
      </c>
      <c r="BT62" s="25">
        <f>SUM(Tabel2[[#This Row],[V 10]]*10+Tabel2[[#This Row],[GT 10]])/Tabel2[[#This Row],[AW 10]]*10+Tabel2[[#This Row],[BONUS 10]]</f>
        <v>0</v>
      </c>
      <c r="BU6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2" s="24">
        <v>500</v>
      </c>
      <c r="BW62" s="32">
        <f>Tabel2[[#This Row],[Diploma]]-Tabel2[[#This Row],[Uitgeschreven]]</f>
        <v>0</v>
      </c>
      <c r="BX62" s="2" t="str">
        <f>IF(BW62=0,"geen actie",CONCATENATE("diploma uitschrijven: ",BU62," punten"))</f>
        <v>geen actie</v>
      </c>
      <c r="BZ62" s="162">
        <f>Tabel2[[#This Row],[pnt t/m 2021/22]]</f>
        <v>86.666666666666657</v>
      </c>
      <c r="CA62" s="162">
        <f>Tabel2[[#This Row],[pnt 2022/2023]]</f>
        <v>608.67857142857133</v>
      </c>
      <c r="CB62" s="162">
        <f t="shared" si="0"/>
        <v>695.34523809523796</v>
      </c>
    </row>
    <row r="63" spans="1:80" x14ac:dyDescent="0.3">
      <c r="A63" s="24" t="s">
        <v>275</v>
      </c>
      <c r="B63" s="24" t="s">
        <v>166</v>
      </c>
      <c r="D63" t="s">
        <v>278</v>
      </c>
      <c r="E63" s="24">
        <v>119672</v>
      </c>
      <c r="F63" s="27" t="s">
        <v>59</v>
      </c>
      <c r="G63" s="153">
        <f>Tabel2[[#This Row],[pnt t/m 2021/22]]+Tabel2[[#This Row],[pnt 2022/2023]]</f>
        <v>137.40259740259739</v>
      </c>
      <c r="H63">
        <v>2011</v>
      </c>
      <c r="I63">
        <v>2022</v>
      </c>
      <c r="J63" s="26">
        <f>Tabel2[[#This Row],[ijkdatum]]-Tabel2[[#This Row],[Geboren]]</f>
        <v>11</v>
      </c>
      <c r="K63" s="28">
        <f>Tabel2[[#This Row],[TTL 1]]+Tabel2[[#This Row],[TTL 2]]+Tabel2[[#This Row],[TTL 3]]+Tabel2[[#This Row],[TTL 4]]+Tabel2[[#This Row],[TTL 5]]+Tabel2[[#This Row],[TTL 6]]+Tabel2[[#This Row],[TTL 7]]+Tabel2[[#This Row],[TTL 8]]+Tabel2[[#This Row],[TTL 9]]+Tabel2[[#This Row],[TTL 10]]</f>
        <v>112.85714285714286</v>
      </c>
      <c r="L63" s="152">
        <v>24.545454545454547</v>
      </c>
      <c r="N63">
        <v>1</v>
      </c>
      <c r="R63" s="25">
        <f>SUM(Tabel2[[#This Row],[V 1]]*10+Tabel2[[#This Row],[GT 1]])/Tabel2[[#This Row],[AW 1]]*10+Tabel2[[#This Row],[BONUS 1]]</f>
        <v>0</v>
      </c>
      <c r="T63">
        <v>1</v>
      </c>
      <c r="X63" s="25">
        <f>SUM(Tabel2[[#This Row],[V 2]]*10+Tabel2[[#This Row],[GT 2]])/Tabel2[[#This Row],[AW 2]]*10+Tabel2[[#This Row],[BONUS 2]]</f>
        <v>0</v>
      </c>
      <c r="Z63">
        <v>1</v>
      </c>
      <c r="AD63" s="25">
        <f>SUM(Tabel2[[#This Row],[V 3]]*10+Tabel2[[#This Row],[GT 3]])/Tabel2[[#This Row],[AW 3]]*10+Tabel2[[#This Row],[BONUS 3]]</f>
        <v>0</v>
      </c>
      <c r="AE63">
        <v>11</v>
      </c>
      <c r="AF63">
        <v>7</v>
      </c>
      <c r="AG63">
        <v>5</v>
      </c>
      <c r="AH63">
        <v>29</v>
      </c>
      <c r="AJ63" s="25">
        <f>SUM(Tabel2[[#This Row],[V 4]]*10+Tabel2[[#This Row],[GT 4]])/Tabel2[[#This Row],[AW 4]]*10+Tabel2[[#This Row],[BONUS 4]]</f>
        <v>112.85714285714286</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3" s="24">
        <v>0</v>
      </c>
      <c r="BW63" s="32">
        <f>Tabel2[[#This Row],[Diploma]]-Tabel2[[#This Row],[Uitgeschreven]]</f>
        <v>0</v>
      </c>
      <c r="BX63" s="2" t="str">
        <f>IF(BW63=0,"geen actie",CONCATENATE("diploma uitschrijven: ",BU63," punten"))</f>
        <v>geen actie</v>
      </c>
      <c r="BZ63" s="162">
        <f>Tabel2[[#This Row],[pnt t/m 2021/22]]</f>
        <v>24.545454545454547</v>
      </c>
      <c r="CA63" s="162">
        <f>Tabel2[[#This Row],[pnt 2022/2023]]</f>
        <v>112.85714285714286</v>
      </c>
      <c r="CB63" s="162">
        <f t="shared" si="0"/>
        <v>137.40259740259739</v>
      </c>
    </row>
    <row r="64" spans="1:80" x14ac:dyDescent="0.3">
      <c r="A64" s="24" t="s">
        <v>209</v>
      </c>
      <c r="D64" t="s">
        <v>650</v>
      </c>
      <c r="F64" s="27" t="s">
        <v>37</v>
      </c>
      <c r="G64" s="153">
        <f>Tabel2[[#This Row],[pnt t/m 2021/22]]+Tabel2[[#This Row],[pnt 2022/2023]]</f>
        <v>210.67307692307691</v>
      </c>
      <c r="H64">
        <v>2006</v>
      </c>
      <c r="I64">
        <v>2022</v>
      </c>
      <c r="J64" s="26">
        <f>Tabel2[[#This Row],[ijkdatum]]-Tabel2[[#This Row],[Geboren]]</f>
        <v>16</v>
      </c>
      <c r="K64" s="28">
        <f>Tabel2[[#This Row],[TTL 1]]+Tabel2[[#This Row],[TTL 2]]+Tabel2[[#This Row],[TTL 3]]+Tabel2[[#This Row],[TTL 4]]+Tabel2[[#This Row],[TTL 5]]+Tabel2[[#This Row],[TTL 6]]+Tabel2[[#This Row],[TTL 7]]+Tabel2[[#This Row],[TTL 8]]+Tabel2[[#This Row],[TTL 9]]+Tabel2[[#This Row],[TTL 10]]</f>
        <v>210.67307692307691</v>
      </c>
      <c r="L64" s="152"/>
      <c r="N64">
        <v>1</v>
      </c>
      <c r="R64" s="25">
        <f>SUM(Tabel2[[#This Row],[V 1]]*10+Tabel2[[#This Row],[GT 1]])/Tabel2[[#This Row],[AW 1]]*10+Tabel2[[#This Row],[BONUS 1]]</f>
        <v>0</v>
      </c>
      <c r="S64">
        <v>10</v>
      </c>
      <c r="T64">
        <v>13</v>
      </c>
      <c r="U64">
        <v>10</v>
      </c>
      <c r="V64">
        <v>52</v>
      </c>
      <c r="X64" s="25">
        <f>SUM(Tabel2[[#This Row],[V 2]]*10+Tabel2[[#This Row],[GT 2]])/Tabel2[[#This Row],[AW 2]]*10+Tabel2[[#This Row],[BONUS 2]]</f>
        <v>116.92307692307692</v>
      </c>
      <c r="Y64">
        <v>16</v>
      </c>
      <c r="Z64">
        <v>8</v>
      </c>
      <c r="AA64">
        <v>5</v>
      </c>
      <c r="AB64">
        <v>25</v>
      </c>
      <c r="AD64" s="25">
        <f>SUM(Tabel2[[#This Row],[V 3]]*10+Tabel2[[#This Row],[GT 3]])/Tabel2[[#This Row],[AW 3]]*10+Tabel2[[#This Row],[BONUS 3]]</f>
        <v>93.75</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4" s="24">
        <v>0</v>
      </c>
      <c r="BW64" s="32">
        <f>Tabel2[[#This Row],[Diploma]]-Tabel2[[#This Row],[Uitgeschreven]]</f>
        <v>0</v>
      </c>
      <c r="BX64" s="2" t="str">
        <f>IF(BW64=0,"geen actie",CONCATENATE("diploma uitschrijven: ",BU64," punten"))</f>
        <v>geen actie</v>
      </c>
      <c r="BZ64" s="162">
        <f>Tabel2[[#This Row],[pnt t/m 2021/22]]</f>
        <v>0</v>
      </c>
      <c r="CA64" s="162">
        <f>Tabel2[[#This Row],[pnt 2022/2023]]</f>
        <v>210.67307692307691</v>
      </c>
      <c r="CB64" s="162">
        <f t="shared" si="0"/>
        <v>210.67307692307691</v>
      </c>
    </row>
    <row r="65" spans="1:80" x14ac:dyDescent="0.3">
      <c r="A65" s="24" t="s">
        <v>208</v>
      </c>
      <c r="B65" s="24" t="s">
        <v>166</v>
      </c>
      <c r="D65" t="s">
        <v>174</v>
      </c>
      <c r="E65" s="24">
        <v>118440</v>
      </c>
      <c r="F65" s="27" t="s">
        <v>175</v>
      </c>
      <c r="G65" s="153">
        <f>Tabel2[[#This Row],[pnt t/m 2021/22]]+Tabel2[[#This Row],[pnt 2022/2023]]</f>
        <v>828.5</v>
      </c>
      <c r="H65">
        <v>2009</v>
      </c>
      <c r="I65">
        <v>2022</v>
      </c>
      <c r="J65" s="26">
        <f>Tabel2[[#This Row],[ijkdatum]]-Tabel2[[#This Row],[Geboren]]</f>
        <v>13</v>
      </c>
      <c r="K65" s="28">
        <f>Tabel2[[#This Row],[TTL 1]]+Tabel2[[#This Row],[TTL 2]]+Tabel2[[#This Row],[TTL 3]]+Tabel2[[#This Row],[TTL 4]]+Tabel2[[#This Row],[TTL 5]]+Tabel2[[#This Row],[TTL 6]]+Tabel2[[#This Row],[TTL 7]]+Tabel2[[#This Row],[TTL 8]]+Tabel2[[#This Row],[TTL 9]]+Tabel2[[#This Row],[TTL 10]]</f>
        <v>0</v>
      </c>
      <c r="L65" s="152">
        <v>828.5</v>
      </c>
      <c r="N65">
        <v>1</v>
      </c>
      <c r="R65" s="25">
        <f>SUM(Tabel2[[#This Row],[V 1]]*10+Tabel2[[#This Row],[GT 1]])/Tabel2[[#This Row],[AW 1]]*10+Tabel2[[#This Row],[BONUS 1]]</f>
        <v>0</v>
      </c>
      <c r="T65">
        <v>1</v>
      </c>
      <c r="X65" s="25">
        <f>SUM(Tabel2[[#This Row],[V 2]]*10+Tabel2[[#This Row],[GT 2]])/Tabel2[[#This Row],[AW 2]]*10+Tabel2[[#This Row],[BONUS 2]]</f>
        <v>0</v>
      </c>
      <c r="Z65">
        <v>1</v>
      </c>
      <c r="AD65" s="25">
        <f>SUM(Tabel2[[#This Row],[V 3]]*10+Tabel2[[#This Row],[GT 3]])/Tabel2[[#This Row],[AW 3]]*10+Tabel2[[#This Row],[BONUS 3]]</f>
        <v>0</v>
      </c>
      <c r="AF65">
        <v>1</v>
      </c>
      <c r="AJ65" s="25">
        <f>SUM(Tabel2[[#This Row],[V 4]]*10+Tabel2[[#This Row],[GT 4]])/Tabel2[[#This Row],[AW 4]]*10+Tabel2[[#This Row],[BONUS 4]]</f>
        <v>0</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65" s="24">
        <v>750</v>
      </c>
      <c r="BW65" s="32">
        <f>Tabel2[[#This Row],[Diploma]]-Tabel2[[#This Row],[Uitgeschreven]]</f>
        <v>0</v>
      </c>
      <c r="BX65" s="2" t="str">
        <f>IF(BW65=0,"geen actie",CONCATENATE("diploma uitschrijven: ",BU65," punten"))</f>
        <v>geen actie</v>
      </c>
      <c r="BZ65" s="162">
        <f>Tabel2[[#This Row],[pnt t/m 2021/22]]</f>
        <v>828.5</v>
      </c>
      <c r="CA65" s="162">
        <f>Tabel2[[#This Row],[pnt 2022/2023]]</f>
        <v>0</v>
      </c>
      <c r="CB65" s="162">
        <f t="shared" si="0"/>
        <v>828.5</v>
      </c>
    </row>
    <row r="66" spans="1:80" x14ac:dyDescent="0.3">
      <c r="A66" s="24" t="s">
        <v>275</v>
      </c>
      <c r="B66" s="24" t="s">
        <v>166</v>
      </c>
      <c r="D66" t="s">
        <v>279</v>
      </c>
      <c r="E66" s="24">
        <v>119423</v>
      </c>
      <c r="F66" s="27" t="s">
        <v>19</v>
      </c>
      <c r="G66" s="153">
        <f>Tabel2[[#This Row],[pnt t/m 2021/22]]+Tabel2[[#This Row],[pnt 2022/2023]]</f>
        <v>90.833333333333343</v>
      </c>
      <c r="H66">
        <v>2011</v>
      </c>
      <c r="I66">
        <v>2022</v>
      </c>
      <c r="J66" s="26">
        <f>Tabel2[[#This Row],[ijkdatum]]-Tabel2[[#This Row],[Geboren]]</f>
        <v>11</v>
      </c>
      <c r="K66" s="28">
        <f>Tabel2[[#This Row],[TTL 1]]+Tabel2[[#This Row],[TTL 2]]+Tabel2[[#This Row],[TTL 3]]+Tabel2[[#This Row],[TTL 4]]+Tabel2[[#This Row],[TTL 5]]+Tabel2[[#This Row],[TTL 6]]+Tabel2[[#This Row],[TTL 7]]+Tabel2[[#This Row],[TTL 8]]+Tabel2[[#This Row],[TTL 9]]+Tabel2[[#This Row],[TTL 10]]</f>
        <v>0</v>
      </c>
      <c r="L66" s="152">
        <v>90.833333333333343</v>
      </c>
      <c r="N66">
        <v>1</v>
      </c>
      <c r="R66" s="25">
        <f>SUM(Tabel2[[#This Row],[V 1]]*10+Tabel2[[#This Row],[GT 1]])/Tabel2[[#This Row],[AW 1]]*10+Tabel2[[#This Row],[BONUS 1]]</f>
        <v>0</v>
      </c>
      <c r="T66">
        <v>1</v>
      </c>
      <c r="X66" s="25">
        <f>SUM(Tabel2[[#This Row],[V 2]]*10+Tabel2[[#This Row],[GT 2]])/Tabel2[[#This Row],[AW 2]]*10+Tabel2[[#This Row],[BONUS 2]]</f>
        <v>0</v>
      </c>
      <c r="Z66">
        <v>1</v>
      </c>
      <c r="AD66" s="25">
        <f>SUM(Tabel2[[#This Row],[V 3]]*10+Tabel2[[#This Row],[GT 3]])/Tabel2[[#This Row],[AW 3]]*10+Tabel2[[#This Row],[BONUS 3]]</f>
        <v>0</v>
      </c>
      <c r="AF66">
        <v>1</v>
      </c>
      <c r="AJ66" s="25">
        <f>SUM(Tabel2[[#This Row],[V 4]]*10+Tabel2[[#This Row],[GT 4]])/Tabel2[[#This Row],[AW 4]]*10+Tabel2[[#This Row],[BONUS 4]]</f>
        <v>0</v>
      </c>
      <c r="AL66">
        <v>1</v>
      </c>
      <c r="AP66" s="25">
        <f>SUM(Tabel2[[#This Row],[V 5]]*10+Tabel2[[#This Row],[GT 5]])/Tabel2[[#This Row],[AW 5]]*10+Tabel2[[#This Row],[BONUS 5]]</f>
        <v>0</v>
      </c>
      <c r="AR66">
        <v>1</v>
      </c>
      <c r="AV66" s="25">
        <f>SUM(Tabel2[[#This Row],[V 6]]*10+Tabel2[[#This Row],[GT 6]])/Tabel2[[#This Row],[AW 6]]*10+Tabel2[[#This Row],[BONUS 6]]</f>
        <v>0</v>
      </c>
      <c r="AX66">
        <v>1</v>
      </c>
      <c r="BB66" s="25">
        <f>SUM(Tabel2[[#This Row],[V 7]]*10+Tabel2[[#This Row],[GT 7]])/Tabel2[[#This Row],[AW 7]]*10+Tabel2[[#This Row],[BONUS 7]]</f>
        <v>0</v>
      </c>
      <c r="BD66">
        <v>1</v>
      </c>
      <c r="BH66" s="25">
        <f>SUM(Tabel2[[#This Row],[V 8]]*10+Tabel2[[#This Row],[GT 8]])/Tabel2[[#This Row],[AW 8]]*10+Tabel2[[#This Row],[BONUS 8]]</f>
        <v>0</v>
      </c>
      <c r="BJ66">
        <v>1</v>
      </c>
      <c r="BN66" s="2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6" s="24">
        <v>0</v>
      </c>
      <c r="BW66" s="32">
        <f>Tabel2[[#This Row],[Diploma]]-Tabel2[[#This Row],[Uitgeschreven]]</f>
        <v>0</v>
      </c>
      <c r="BX66" s="2" t="str">
        <f>IF(BW66=0,"geen actie",CONCATENATE("diploma uitschrijven: ",BU66," punten"))</f>
        <v>geen actie</v>
      </c>
      <c r="BZ66" s="162">
        <f>Tabel2[[#This Row],[pnt t/m 2021/22]]</f>
        <v>90.833333333333343</v>
      </c>
      <c r="CA66" s="162">
        <f>Tabel2[[#This Row],[pnt 2022/2023]]</f>
        <v>0</v>
      </c>
      <c r="CB66" s="162">
        <f t="shared" si="0"/>
        <v>90.833333333333343</v>
      </c>
    </row>
    <row r="67" spans="1:80" x14ac:dyDescent="0.3">
      <c r="A67" s="24" t="s">
        <v>209</v>
      </c>
      <c r="D67" t="s">
        <v>672</v>
      </c>
      <c r="F67" s="27" t="s">
        <v>49</v>
      </c>
      <c r="G67" s="25">
        <f>Tabel2[[#This Row],[pnt t/m 2021/22]]+Tabel2[[#This Row],[pnt 2022/2023]]</f>
        <v>16.666666666666668</v>
      </c>
      <c r="H67">
        <v>2013</v>
      </c>
      <c r="I67">
        <v>2022</v>
      </c>
      <c r="J67" s="26">
        <f>Tabel2[[#This Row],[ijkdatum]]-Tabel2[[#This Row],[Geboren]]</f>
        <v>9</v>
      </c>
      <c r="K67" s="28">
        <f>Tabel2[[#This Row],[TTL 1]]+Tabel2[[#This Row],[TTL 2]]+Tabel2[[#This Row],[TTL 3]]+Tabel2[[#This Row],[TTL 4]]+Tabel2[[#This Row],[TTL 5]]+Tabel2[[#This Row],[TTL 6]]+Tabel2[[#This Row],[TTL 7]]+Tabel2[[#This Row],[TTL 8]]+Tabel2[[#This Row],[TTL 9]]+Tabel2[[#This Row],[TTL 10]]</f>
        <v>16.666666666666668</v>
      </c>
      <c r="L67" s="165"/>
      <c r="N67">
        <v>1</v>
      </c>
      <c r="R67" s="165">
        <f>SUM(Tabel2[[#This Row],[V 1]]*10+Tabel2[[#This Row],[GT 1]])/Tabel2[[#This Row],[AW 1]]*10+Tabel2[[#This Row],[BONUS 1]]</f>
        <v>0</v>
      </c>
      <c r="T67">
        <v>1</v>
      </c>
      <c r="X67" s="25">
        <f>SUM(Tabel2[[#This Row],[V 2]]*10+Tabel2[[#This Row],[GT 2]])/Tabel2[[#This Row],[AW 2]]*10+Tabel2[[#This Row],[BONUS 2]]</f>
        <v>0</v>
      </c>
      <c r="Y67">
        <v>10</v>
      </c>
      <c r="Z67">
        <v>12</v>
      </c>
      <c r="AA67">
        <v>0</v>
      </c>
      <c r="AB67">
        <v>20</v>
      </c>
      <c r="AD67" s="25">
        <f>SUM(Tabel2[[#This Row],[V 3]]*10+Tabel2[[#This Row],[GT 3]])/Tabel2[[#This Row],[AW 3]]*10+Tabel2[[#This Row],[BONUS 3]]</f>
        <v>16.666666666666668</v>
      </c>
      <c r="AF67">
        <v>1</v>
      </c>
      <c r="AJ67" s="25">
        <f>SUM(Tabel2[[#This Row],[V 4]]*10+Tabel2[[#This Row],[GT 4]])/Tabel2[[#This Row],[AW 4]]*10+Tabel2[[#This Row],[BONUS 4]]</f>
        <v>0</v>
      </c>
      <c r="AL67">
        <v>1</v>
      </c>
      <c r="AP67" s="25">
        <f>SUM(Tabel2[[#This Row],[V 5]]*10+Tabel2[[#This Row],[GT 5]])/Tabel2[[#This Row],[AW 5]]*10+Tabel2[[#This Row],[BONUS 5]]</f>
        <v>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7" s="24">
        <v>0</v>
      </c>
      <c r="BW67" s="24">
        <f>Tabel2[[#This Row],[Diploma]]-Tabel2[[#This Row],[Uitgeschreven]]</f>
        <v>0</v>
      </c>
      <c r="BX67" s="168" t="str">
        <f>IF(BW67=0,"geen actie",CONCATENATE("diploma uitschrijven: ",BU67," punten"))</f>
        <v>geen actie</v>
      </c>
      <c r="BZ67" s="162">
        <f>Tabel2[[#This Row],[pnt t/m 2021/22]]</f>
        <v>0</v>
      </c>
      <c r="CA67" s="162">
        <f>Tabel2[[#This Row],[pnt 2022/2023]]</f>
        <v>16.666666666666668</v>
      </c>
      <c r="CB67" s="162">
        <f t="shared" si="0"/>
        <v>16.666666666666668</v>
      </c>
    </row>
    <row r="68" spans="1:80" x14ac:dyDescent="0.3">
      <c r="A68" s="24" t="s">
        <v>275</v>
      </c>
      <c r="B68" s="24" t="s">
        <v>166</v>
      </c>
      <c r="D68" t="s">
        <v>700</v>
      </c>
      <c r="E68" s="24">
        <v>119737</v>
      </c>
      <c r="F68" s="27" t="s">
        <v>59</v>
      </c>
      <c r="G68" s="25">
        <f>Tabel2[[#This Row],[pnt t/m 2021/22]]+Tabel2[[#This Row],[pnt 2022/2023]]</f>
        <v>48.571428571428569</v>
      </c>
      <c r="H68">
        <v>2011</v>
      </c>
      <c r="I68">
        <v>2022</v>
      </c>
      <c r="J68" s="26">
        <f>Tabel2[[#This Row],[ijkdatum]]-Tabel2[[#This Row],[Geboren]]</f>
        <v>11</v>
      </c>
      <c r="K68" s="175">
        <f>Tabel2[[#This Row],[TTL 1]]+Tabel2[[#This Row],[TTL 2]]+Tabel2[[#This Row],[TTL 3]]+Tabel2[[#This Row],[TTL 4]]+Tabel2[[#This Row],[TTL 5]]+Tabel2[[#This Row],[TTL 6]]+Tabel2[[#This Row],[TTL 7]]+Tabel2[[#This Row],[TTL 8]]+Tabel2[[#This Row],[TTL 9]]+Tabel2[[#This Row],[TTL 10]]</f>
        <v>48.571428571428569</v>
      </c>
      <c r="L68" s="165"/>
      <c r="N68">
        <v>1</v>
      </c>
      <c r="R68" s="165">
        <f>SUM(Tabel2[[#This Row],[V 1]]*10+Tabel2[[#This Row],[GT 1]])/Tabel2[[#This Row],[AW 1]]*10+Tabel2[[#This Row],[BONUS 1]]</f>
        <v>0</v>
      </c>
      <c r="T68">
        <v>1</v>
      </c>
      <c r="X68" s="165">
        <f>SUM(Tabel2[[#This Row],[V 2]]*10+Tabel2[[#This Row],[GT 2]])/Tabel2[[#This Row],[AW 2]]*10+Tabel2[[#This Row],[BONUS 2]]</f>
        <v>0</v>
      </c>
      <c r="Z68">
        <v>1</v>
      </c>
      <c r="AD68" s="165">
        <f>SUM(Tabel2[[#This Row],[V 3]]*10+Tabel2[[#This Row],[GT 3]])/Tabel2[[#This Row],[AW 3]]*10+Tabel2[[#This Row],[BONUS 3]]</f>
        <v>0</v>
      </c>
      <c r="AE68">
        <v>11</v>
      </c>
      <c r="AF68">
        <v>7</v>
      </c>
      <c r="AG68">
        <v>2</v>
      </c>
      <c r="AH68">
        <v>14</v>
      </c>
      <c r="AJ68" s="165">
        <f>SUM(Tabel2[[#This Row],[V 4]]*10+Tabel2[[#This Row],[GT 4]])/Tabel2[[#This Row],[AW 4]]*10+Tabel2[[#This Row],[BONUS 4]]</f>
        <v>48.571428571428569</v>
      </c>
      <c r="AL68">
        <v>1</v>
      </c>
      <c r="AP68" s="165">
        <f>SUM(Tabel2[[#This Row],[V 5]]*10+Tabel2[[#This Row],[GT 5]])/Tabel2[[#This Row],[AW 5]]*10+Tabel2[[#This Row],[BONUS 5]]</f>
        <v>0</v>
      </c>
      <c r="AR68">
        <v>1</v>
      </c>
      <c r="AV68" s="165">
        <f>SUM(Tabel2[[#This Row],[V 6]]*10+Tabel2[[#This Row],[GT 6]])/Tabel2[[#This Row],[AW 6]]*10+Tabel2[[#This Row],[BONUS 6]]</f>
        <v>0</v>
      </c>
      <c r="AX68">
        <v>1</v>
      </c>
      <c r="BB68" s="165">
        <f>SUM(Tabel2[[#This Row],[V 7]]*10+Tabel2[[#This Row],[GT 7]])/Tabel2[[#This Row],[AW 7]]*10+Tabel2[[#This Row],[BONUS 7]]</f>
        <v>0</v>
      </c>
      <c r="BD68">
        <v>1</v>
      </c>
      <c r="BH68" s="165">
        <f>SUM(Tabel2[[#This Row],[V 8]]*10+Tabel2[[#This Row],[GT 8]])/Tabel2[[#This Row],[AW 8]]*10+Tabel2[[#This Row],[BONUS 8]]</f>
        <v>0</v>
      </c>
      <c r="BJ68">
        <v>1</v>
      </c>
      <c r="BN68" s="16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8" s="24">
        <v>0</v>
      </c>
      <c r="BW68" s="24">
        <f>Tabel2[[#This Row],[Diploma]]-Tabel2[[#This Row],[Uitgeschreven]]</f>
        <v>0</v>
      </c>
      <c r="BX68" s="168" t="str">
        <f>IF(BW68=0,"geen actie",CONCATENATE("diploma uitschrijven: ",BU68," punten"))</f>
        <v>geen actie</v>
      </c>
      <c r="BZ68" s="162">
        <f>Tabel2[[#This Row],[pnt t/m 2021/22]]</f>
        <v>0</v>
      </c>
      <c r="CA68" s="162">
        <f>Tabel2[[#This Row],[pnt 2022/2023]]</f>
        <v>48.571428571428569</v>
      </c>
      <c r="CB68" s="162">
        <f t="shared" si="0"/>
        <v>48.571428571428569</v>
      </c>
    </row>
    <row r="69" spans="1:80" x14ac:dyDescent="0.3">
      <c r="A69" s="24" t="s">
        <v>209</v>
      </c>
      <c r="D69" t="s">
        <v>634</v>
      </c>
      <c r="E69" s="24">
        <v>119768</v>
      </c>
      <c r="F69" s="27" t="s">
        <v>43</v>
      </c>
      <c r="G69" s="153">
        <f>Tabel2[[#This Row],[pnt t/m 2021/22]]+Tabel2[[#This Row],[pnt 2022/2023]]</f>
        <v>365.11111111111109</v>
      </c>
      <c r="H69">
        <v>2013</v>
      </c>
      <c r="I69">
        <v>2022</v>
      </c>
      <c r="J69" s="26">
        <f>Tabel2[[#This Row],[ijkdatum]]-Tabel2[[#This Row],[Geboren]]</f>
        <v>9</v>
      </c>
      <c r="K69" s="28">
        <f>Tabel2[[#This Row],[TTL 1]]+Tabel2[[#This Row],[TTL 2]]+Tabel2[[#This Row],[TTL 3]]+Tabel2[[#This Row],[TTL 4]]+Tabel2[[#This Row],[TTL 5]]+Tabel2[[#This Row],[TTL 6]]+Tabel2[[#This Row],[TTL 7]]+Tabel2[[#This Row],[TTL 8]]+Tabel2[[#This Row],[TTL 9]]+Tabel2[[#This Row],[TTL 10]]</f>
        <v>365.11111111111109</v>
      </c>
      <c r="L69" s="165"/>
      <c r="M69">
        <v>13</v>
      </c>
      <c r="N69">
        <v>9</v>
      </c>
      <c r="O69">
        <v>2</v>
      </c>
      <c r="P69">
        <v>30</v>
      </c>
      <c r="R69" s="165">
        <f>SUM(Tabel2[[#This Row],[V 1]]*10+Tabel2[[#This Row],[GT 1]])/Tabel2[[#This Row],[AW 1]]*10+Tabel2[[#This Row],[BONUS 1]]</f>
        <v>55.555555555555557</v>
      </c>
      <c r="S69">
        <v>10</v>
      </c>
      <c r="T69">
        <v>12</v>
      </c>
      <c r="U69">
        <v>3</v>
      </c>
      <c r="V69">
        <v>32</v>
      </c>
      <c r="X69" s="25">
        <f>SUM(Tabel2[[#This Row],[V 2]]*10+Tabel2[[#This Row],[GT 2]])/Tabel2[[#This Row],[AW 2]]*10+Tabel2[[#This Row],[BONUS 2]]</f>
        <v>51.666666666666671</v>
      </c>
      <c r="Y69">
        <v>10</v>
      </c>
      <c r="Z69">
        <v>12</v>
      </c>
      <c r="AA69">
        <v>9</v>
      </c>
      <c r="AB69">
        <v>54</v>
      </c>
      <c r="AD69" s="25">
        <f>SUM(Tabel2[[#This Row],[V 3]]*10+Tabel2[[#This Row],[GT 3]])/Tabel2[[#This Row],[AW 3]]*10+Tabel2[[#This Row],[BONUS 3]]</f>
        <v>120</v>
      </c>
      <c r="AE69">
        <v>7</v>
      </c>
      <c r="AF69">
        <v>9</v>
      </c>
      <c r="AG69">
        <v>1</v>
      </c>
      <c r="AH69">
        <v>25</v>
      </c>
      <c r="AJ69" s="25">
        <f>SUM(Tabel2[[#This Row],[V 4]]*10+Tabel2[[#This Row],[GT 4]])/Tabel2[[#This Row],[AW 4]]*10+Tabel2[[#This Row],[BONUS 4]]</f>
        <v>38.888888888888886</v>
      </c>
      <c r="AL69">
        <v>1</v>
      </c>
      <c r="AP69" s="25">
        <f>SUM(Tabel2[[#This Row],[V 5]]*10+Tabel2[[#This Row],[GT 5]])/Tabel2[[#This Row],[AW 5]]*10+Tabel2[[#This Row],[BONUS 5]]</f>
        <v>0</v>
      </c>
      <c r="AQ69">
        <v>10</v>
      </c>
      <c r="AR69">
        <v>10</v>
      </c>
      <c r="AS69">
        <v>6</v>
      </c>
      <c r="AT69">
        <v>39</v>
      </c>
      <c r="AV69" s="25">
        <f>SUM(Tabel2[[#This Row],[V 6]]*10+Tabel2[[#This Row],[GT 6]])/Tabel2[[#This Row],[AW 6]]*10+Tabel2[[#This Row],[BONUS 6]]</f>
        <v>99</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9" s="24">
        <v>250</v>
      </c>
      <c r="BW69" s="24">
        <f>Tabel2[[#This Row],[Diploma]]-Tabel2[[#This Row],[Uitgeschreven]]</f>
        <v>0</v>
      </c>
      <c r="BX69" s="168" t="str">
        <f>IF(BW69=0,"geen actie",CONCATENATE("diploma uitschrijven: ",BU69," punten"))</f>
        <v>geen actie</v>
      </c>
      <c r="BZ69" s="162">
        <f>Tabel2[[#This Row],[pnt t/m 2021/22]]</f>
        <v>0</v>
      </c>
      <c r="CA69" s="162">
        <f>Tabel2[[#This Row],[pnt 2022/2023]]</f>
        <v>365.11111111111109</v>
      </c>
      <c r="CB69" s="162">
        <f t="shared" si="0"/>
        <v>365.11111111111109</v>
      </c>
    </row>
    <row r="70" spans="1:80" x14ac:dyDescent="0.3">
      <c r="A70" s="24" t="s">
        <v>288</v>
      </c>
      <c r="B70" s="24" t="s">
        <v>166</v>
      </c>
      <c r="D70" t="s">
        <v>220</v>
      </c>
      <c r="E70" s="24">
        <v>116663</v>
      </c>
      <c r="F70" s="27" t="s">
        <v>32</v>
      </c>
      <c r="G70" s="153">
        <f>Tabel2[[#This Row],[pnt t/m 2021/22]]+Tabel2[[#This Row],[pnt 2022/2023]]</f>
        <v>396.7460317460318</v>
      </c>
      <c r="H70">
        <v>2009</v>
      </c>
      <c r="I70">
        <v>2022</v>
      </c>
      <c r="J70" s="26">
        <f>Tabel2[[#This Row],[ijkdatum]]-Tabel2[[#This Row],[Geboren]]</f>
        <v>13</v>
      </c>
      <c r="K70" s="28">
        <f>Tabel2[[#This Row],[TTL 1]]+Tabel2[[#This Row],[TTL 2]]+Tabel2[[#This Row],[TTL 3]]+Tabel2[[#This Row],[TTL 4]]+Tabel2[[#This Row],[TTL 5]]+Tabel2[[#This Row],[TTL 6]]+Tabel2[[#This Row],[TTL 7]]+Tabel2[[#This Row],[TTL 8]]+Tabel2[[#This Row],[TTL 9]]+Tabel2[[#This Row],[TTL 10]]</f>
        <v>132.85714285714286</v>
      </c>
      <c r="L70" s="152">
        <v>263.88888888888891</v>
      </c>
      <c r="M70">
        <v>2</v>
      </c>
      <c r="N70">
        <v>7</v>
      </c>
      <c r="O70">
        <v>6</v>
      </c>
      <c r="P70">
        <v>33</v>
      </c>
      <c r="R70" s="25">
        <f>SUM(Tabel2[[#This Row],[V 1]]*10+Tabel2[[#This Row],[GT 1]])/Tabel2[[#This Row],[AW 1]]*10+Tabel2[[#This Row],[BONUS 1]]</f>
        <v>132.85714285714286</v>
      </c>
      <c r="T70">
        <v>1</v>
      </c>
      <c r="X70" s="25">
        <f>SUM(Tabel2[[#This Row],[V 2]]*10+Tabel2[[#This Row],[GT 2]])/Tabel2[[#This Row],[AW 2]]*10+Tabel2[[#This Row],[BONUS 2]]</f>
        <v>0</v>
      </c>
      <c r="Z70">
        <v>1</v>
      </c>
      <c r="AD70" s="25">
        <f>SUM(Tabel2[[#This Row],[V 3]]*10+Tabel2[[#This Row],[GT 3]])/Tabel2[[#This Row],[AW 3]]*10+Tabel2[[#This Row],[BONUS 3]]</f>
        <v>0</v>
      </c>
      <c r="AF70">
        <v>1</v>
      </c>
      <c r="AJ70" s="25">
        <f>SUM(Tabel2[[#This Row],[V 4]]*10+Tabel2[[#This Row],[GT 4]])/Tabel2[[#This Row],[AW 4]]*10+Tabel2[[#This Row],[BONUS 4]]</f>
        <v>0</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0" s="24">
        <v>250</v>
      </c>
      <c r="BW70" s="32">
        <f>Tabel2[[#This Row],[Diploma]]-Tabel2[[#This Row],[Uitgeschreven]]</f>
        <v>0</v>
      </c>
      <c r="BX70" s="2" t="str">
        <f>IF(BW70=0,"geen actie",CONCATENATE("diploma uitschrijven: ",BU70," punten"))</f>
        <v>geen actie</v>
      </c>
      <c r="BZ70" s="162">
        <f>Tabel2[[#This Row],[pnt t/m 2021/22]]</f>
        <v>263.88888888888891</v>
      </c>
      <c r="CA70" s="162">
        <f>Tabel2[[#This Row],[pnt 2022/2023]]</f>
        <v>132.85714285714286</v>
      </c>
      <c r="CB70" s="162">
        <f t="shared" si="0"/>
        <v>396.7460317460318</v>
      </c>
    </row>
    <row r="71" spans="1:80" x14ac:dyDescent="0.3">
      <c r="A71" s="24" t="s">
        <v>208</v>
      </c>
      <c r="B71" s="24" t="s">
        <v>166</v>
      </c>
      <c r="D71" t="s">
        <v>176</v>
      </c>
      <c r="E71" s="24">
        <v>116727</v>
      </c>
      <c r="F71" s="27" t="s">
        <v>43</v>
      </c>
      <c r="G71" s="153">
        <f>Tabel2[[#This Row],[pnt t/m 2021/22]]+Tabel2[[#This Row],[pnt 2022/2023]]</f>
        <v>3186.8174603174589</v>
      </c>
      <c r="H71">
        <v>2006</v>
      </c>
      <c r="I71">
        <v>2022</v>
      </c>
      <c r="J71" s="26">
        <f>Tabel2[[#This Row],[ijkdatum]]-Tabel2[[#This Row],[Geboren]]</f>
        <v>16</v>
      </c>
      <c r="K71" s="28">
        <f>Tabel2[[#This Row],[TTL 1]]+Tabel2[[#This Row],[TTL 2]]+Tabel2[[#This Row],[TTL 3]]+Tabel2[[#This Row],[TTL 4]]+Tabel2[[#This Row],[TTL 5]]+Tabel2[[#This Row],[TTL 6]]+Tabel2[[#This Row],[TTL 7]]+Tabel2[[#This Row],[TTL 8]]+Tabel2[[#This Row],[TTL 9]]+Tabel2[[#This Row],[TTL 10]]</f>
        <v>126</v>
      </c>
      <c r="L71" s="152">
        <v>3060.8174603174589</v>
      </c>
      <c r="N71">
        <v>1</v>
      </c>
      <c r="R71" s="25">
        <f>SUM(Tabel2[[#This Row],[V 1]]*10+Tabel2[[#This Row],[GT 1]])/Tabel2[[#This Row],[AW 1]]*10+Tabel2[[#This Row],[BONUS 1]]</f>
        <v>0</v>
      </c>
      <c r="S71">
        <v>7</v>
      </c>
      <c r="T71">
        <v>10</v>
      </c>
      <c r="U71">
        <v>8</v>
      </c>
      <c r="V71">
        <v>46</v>
      </c>
      <c r="X71" s="25">
        <f>SUM(Tabel2[[#This Row],[V 2]]*10+Tabel2[[#This Row],[GT 2]])/Tabel2[[#This Row],[AW 2]]*10+Tabel2[[#This Row],[BONUS 2]]</f>
        <v>126</v>
      </c>
      <c r="Z71">
        <v>1</v>
      </c>
      <c r="AD71" s="25">
        <f>SUM(Tabel2[[#This Row],[V 3]]*10+Tabel2[[#This Row],[GT 3]])/Tabel2[[#This Row],[AW 3]]*10+Tabel2[[#This Row],[BONUS 3]]</f>
        <v>0</v>
      </c>
      <c r="AF71">
        <v>1</v>
      </c>
      <c r="AJ71" s="25">
        <f>SUM(Tabel2[[#This Row],[V 4]]*10+Tabel2[[#This Row],[GT 4]])/Tabel2[[#This Row],[AW 4]]*10+Tabel2[[#This Row],[BONUS 4]]</f>
        <v>0</v>
      </c>
      <c r="AL71">
        <v>1</v>
      </c>
      <c r="AP71" s="25">
        <f>SUM(Tabel2[[#This Row],[V 5]]*10+Tabel2[[#This Row],[GT 5]])/Tabel2[[#This Row],[AW 5]]*10+Tabel2[[#This Row],[BONUS 5]]</f>
        <v>0</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71" s="24">
        <v>3000</v>
      </c>
      <c r="BW71" s="32">
        <f>Tabel2[[#This Row],[Diploma]]-Tabel2[[#This Row],[Uitgeschreven]]</f>
        <v>0</v>
      </c>
      <c r="BX71" s="2" t="str">
        <f>IF(BW71=0,"geen actie",CONCATENATE("diploma uitschrijven: ",BU71," punten"))</f>
        <v>geen actie</v>
      </c>
      <c r="BZ71" s="162">
        <f>Tabel2[[#This Row],[pnt t/m 2021/22]]</f>
        <v>3060.8174603174589</v>
      </c>
      <c r="CA71" s="162">
        <f>Tabel2[[#This Row],[pnt 2022/2023]]</f>
        <v>126</v>
      </c>
      <c r="CB71" s="162">
        <f t="shared" ref="CB71:CB134" si="1">BZ71+CA71</f>
        <v>3186.8174603174589</v>
      </c>
    </row>
    <row r="72" spans="1:80" x14ac:dyDescent="0.3">
      <c r="A72" s="24" t="s">
        <v>208</v>
      </c>
      <c r="B72" s="24" t="s">
        <v>166</v>
      </c>
      <c r="D72" s="176" t="s">
        <v>709</v>
      </c>
      <c r="E72" s="24">
        <v>118094</v>
      </c>
      <c r="F72" s="27" t="s">
        <v>29</v>
      </c>
      <c r="G72" s="25">
        <f>Tabel2[[#This Row],[pnt t/m 2021/22]]+Tabel2[[#This Row],[pnt 2022/2023]]</f>
        <v>87.5</v>
      </c>
      <c r="H72">
        <v>2008</v>
      </c>
      <c r="I72">
        <v>2022</v>
      </c>
      <c r="J72" s="26">
        <f>Tabel2[[#This Row],[ijkdatum]]-Tabel2[[#This Row],[Geboren]]</f>
        <v>14</v>
      </c>
      <c r="K72" s="27">
        <f>Tabel2[[#This Row],[TTL 1]]+Tabel2[[#This Row],[TTL 2]]+Tabel2[[#This Row],[TTL 3]]+Tabel2[[#This Row],[TTL 4]]+Tabel2[[#This Row],[TTL 5]]+Tabel2[[#This Row],[TTL 6]]+Tabel2[[#This Row],[TTL 7]]+Tabel2[[#This Row],[TTL 8]]+Tabel2[[#This Row],[TTL 9]]+Tabel2[[#This Row],[TTL 10]]</f>
        <v>87.5</v>
      </c>
      <c r="L72" s="165"/>
      <c r="N72">
        <v>1</v>
      </c>
      <c r="R72" s="165">
        <f>SUM(Tabel2[[#This Row],[V 1]]*10+Tabel2[[#This Row],[GT 1]])/Tabel2[[#This Row],[AW 1]]*10+Tabel2[[#This Row],[BONUS 1]]</f>
        <v>0</v>
      </c>
      <c r="T72">
        <v>1</v>
      </c>
      <c r="X72" s="165">
        <f>SUM(Tabel2[[#This Row],[V 2]]*10+Tabel2[[#This Row],[GT 2]])/Tabel2[[#This Row],[AW 2]]*10+Tabel2[[#This Row],[BONUS 2]]</f>
        <v>0</v>
      </c>
      <c r="Z72">
        <v>1</v>
      </c>
      <c r="AD72" s="165">
        <f>SUM(Tabel2[[#This Row],[V 3]]*10+Tabel2[[#This Row],[GT 3]])/Tabel2[[#This Row],[AW 3]]*10+Tabel2[[#This Row],[BONUS 3]]</f>
        <v>0</v>
      </c>
      <c r="AF72">
        <v>1</v>
      </c>
      <c r="AJ72" s="165">
        <f>SUM(Tabel2[[#This Row],[V 4]]*10+Tabel2[[#This Row],[GT 4]])/Tabel2[[#This Row],[AW 4]]*10+Tabel2[[#This Row],[BONUS 4]]</f>
        <v>0</v>
      </c>
      <c r="AK72">
        <v>6</v>
      </c>
      <c r="AL72">
        <v>8</v>
      </c>
      <c r="AM72">
        <v>4</v>
      </c>
      <c r="AN72">
        <v>30</v>
      </c>
      <c r="AP72" s="165">
        <f>SUM(Tabel2[[#This Row],[V 5]]*10+Tabel2[[#This Row],[GT 5]])/Tabel2[[#This Row],[AW 5]]*10+Tabel2[[#This Row],[BONUS 5]]</f>
        <v>87.5</v>
      </c>
      <c r="AR72">
        <v>1</v>
      </c>
      <c r="AV72" s="165">
        <f>SUM(Tabel2[[#This Row],[V 6]]*10+Tabel2[[#This Row],[GT 6]])/Tabel2[[#This Row],[AW 6]]*10+Tabel2[[#This Row],[BONUS 6]]</f>
        <v>0</v>
      </c>
      <c r="AX72">
        <v>1</v>
      </c>
      <c r="BB72" s="165">
        <f>SUM(Tabel2[[#This Row],[V 7]]*10+Tabel2[[#This Row],[GT 7]])/Tabel2[[#This Row],[AW 7]]*10+Tabel2[[#This Row],[BONUS 7]]</f>
        <v>0</v>
      </c>
      <c r="BD72">
        <v>1</v>
      </c>
      <c r="BH72" s="165">
        <f>SUM(Tabel2[[#This Row],[V 8]]*10+Tabel2[[#This Row],[GT 8]])/Tabel2[[#This Row],[AW 8]]*10+Tabel2[[#This Row],[BONUS 8]]</f>
        <v>0</v>
      </c>
      <c r="BJ72">
        <v>1</v>
      </c>
      <c r="BN72" s="16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2" s="24">
        <v>0</v>
      </c>
      <c r="BW72" s="24">
        <f>Tabel2[[#This Row],[Diploma]]-Tabel2[[#This Row],[Uitgeschreven]]</f>
        <v>0</v>
      </c>
      <c r="BX72" s="168" t="str">
        <f>IF(BW72=0,"geen actie",CONCATENATE("diploma uitschrijven: ",BU72," punten"))</f>
        <v>geen actie</v>
      </c>
      <c r="BZ72" s="162">
        <f>Tabel2[[#This Row],[pnt t/m 2021/22]]</f>
        <v>0</v>
      </c>
      <c r="CA72" s="162">
        <f>Tabel2[[#This Row],[pnt 2022/2023]]</f>
        <v>87.5</v>
      </c>
      <c r="CB72" s="162">
        <f t="shared" si="1"/>
        <v>87.5</v>
      </c>
    </row>
    <row r="73" spans="1:80" x14ac:dyDescent="0.3">
      <c r="A73" s="24" t="s">
        <v>208</v>
      </c>
      <c r="D73" t="s">
        <v>742</v>
      </c>
      <c r="F73" s="27" t="s">
        <v>53</v>
      </c>
      <c r="G73" s="25">
        <f>Tabel2[[#This Row],[pnt t/m 2021/22]]+Tabel2[[#This Row],[pnt 2022/2023]]</f>
        <v>21.25</v>
      </c>
      <c r="H73">
        <v>2007</v>
      </c>
      <c r="I73">
        <v>2022</v>
      </c>
      <c r="J73" s="26">
        <f>Tabel2[[#This Row],[ijkdatum]]-Tabel2[[#This Row],[Geboren]]</f>
        <v>15</v>
      </c>
      <c r="K73" s="27">
        <f>Tabel2[[#This Row],[TTL 1]]+Tabel2[[#This Row],[TTL 2]]+Tabel2[[#This Row],[TTL 3]]+Tabel2[[#This Row],[TTL 4]]+Tabel2[[#This Row],[TTL 5]]+Tabel2[[#This Row],[TTL 6]]+Tabel2[[#This Row],[TTL 7]]+Tabel2[[#This Row],[TTL 8]]+Tabel2[[#This Row],[TTL 9]]+Tabel2[[#This Row],[TTL 10]]</f>
        <v>21.25</v>
      </c>
      <c r="L73" s="165"/>
      <c r="M73" s="202"/>
      <c r="N73">
        <v>1</v>
      </c>
      <c r="R73" s="165">
        <f>SUM(Tabel2[[#This Row],[V 1]]*10+Tabel2[[#This Row],[GT 1]])/Tabel2[[#This Row],[AW 1]]*10+Tabel2[[#This Row],[BONUS 1]]</f>
        <v>0</v>
      </c>
      <c r="T73">
        <v>1</v>
      </c>
      <c r="X73" s="165">
        <f>SUM(Tabel2[[#This Row],[V 2]]*10+Tabel2[[#This Row],[GT 2]])/Tabel2[[#This Row],[AW 2]]*10+Tabel2[[#This Row],[BONUS 2]]</f>
        <v>0</v>
      </c>
      <c r="Z73">
        <v>1</v>
      </c>
      <c r="AD73" s="165">
        <f>SUM(Tabel2[[#This Row],[V 3]]*10+Tabel2[[#This Row],[GT 3]])/Tabel2[[#This Row],[AW 3]]*10+Tabel2[[#This Row],[BONUS 3]]</f>
        <v>0</v>
      </c>
      <c r="AF73">
        <v>1</v>
      </c>
      <c r="AJ73" s="165">
        <f>SUM(Tabel2[[#This Row],[V 4]]*10+Tabel2[[#This Row],[GT 4]])/Tabel2[[#This Row],[AW 4]]*10+Tabel2[[#This Row],[BONUS 4]]</f>
        <v>0</v>
      </c>
      <c r="AL73">
        <v>1</v>
      </c>
      <c r="AP73" s="165">
        <f>SUM(Tabel2[[#This Row],[V 5]]*10+Tabel2[[#This Row],[GT 5]])/Tabel2[[#This Row],[AW 5]]*10+Tabel2[[#This Row],[BONUS 5]]</f>
        <v>0</v>
      </c>
      <c r="AQ73">
        <v>5</v>
      </c>
      <c r="AR73">
        <v>8</v>
      </c>
      <c r="AS73">
        <v>0</v>
      </c>
      <c r="AT73">
        <v>17</v>
      </c>
      <c r="AV73" s="165">
        <f>SUM(Tabel2[[#This Row],[V 6]]*10+Tabel2[[#This Row],[GT 6]])/Tabel2[[#This Row],[AW 6]]*10+Tabel2[[#This Row],[BONUS 6]]</f>
        <v>21.25</v>
      </c>
      <c r="AX73">
        <v>1</v>
      </c>
      <c r="BB73" s="165">
        <f>SUM(Tabel2[[#This Row],[V 7]]*10+Tabel2[[#This Row],[GT 7]])/Tabel2[[#This Row],[AW 7]]*10+Tabel2[[#This Row],[BONUS 7]]</f>
        <v>0</v>
      </c>
      <c r="BD73">
        <v>1</v>
      </c>
      <c r="BH73" s="165">
        <f>SUM(Tabel2[[#This Row],[V 8]]*10+Tabel2[[#This Row],[GT 8]])/Tabel2[[#This Row],[AW 8]]*10+Tabel2[[#This Row],[BONUS 8]]</f>
        <v>0</v>
      </c>
      <c r="BJ73">
        <v>1</v>
      </c>
      <c r="BN73" s="165">
        <f>SUM(Tabel2[[#This Row],[V 9]]*10+Tabel2[[#This Row],[GT 9]])/Tabel2[[#This Row],[AW 9]]*10+Tabel2[[#This Row],[BONUS 9]]</f>
        <v>0</v>
      </c>
      <c r="BP73">
        <v>1</v>
      </c>
      <c r="BT73" s="25">
        <f>SUM(Tabel2[[#This Row],[V 10]]*10+Tabel2[[#This Row],[GT 10]])/Tabel2[[#This Row],[AW 10]]*10+Tabel2[[#This Row],[BONUS 10]]</f>
        <v>0</v>
      </c>
      <c r="BU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3" s="24">
        <v>0</v>
      </c>
      <c r="BW73" s="24">
        <f>Tabel2[[#This Row],[Diploma]]-Tabel2[[#This Row],[Uitgeschreven]]</f>
        <v>0</v>
      </c>
      <c r="BX73" s="168" t="str">
        <f>IF(BW73=0,"geen actie",CONCATENATE("diploma uitschrijven: ",BU73," punten"))</f>
        <v>geen actie</v>
      </c>
      <c r="BZ73" s="162">
        <f>Tabel2[[#This Row],[pnt t/m 2021/22]]</f>
        <v>0</v>
      </c>
      <c r="CA73" s="162">
        <f>Tabel2[[#This Row],[pnt 2022/2023]]</f>
        <v>21.25</v>
      </c>
      <c r="CB73" s="162">
        <f t="shared" si="1"/>
        <v>21.25</v>
      </c>
    </row>
    <row r="74" spans="1:80" x14ac:dyDescent="0.3">
      <c r="A74" s="24" t="s">
        <v>251</v>
      </c>
      <c r="B74" s="24" t="s">
        <v>166</v>
      </c>
      <c r="D74" t="s">
        <v>686</v>
      </c>
      <c r="E74" s="24">
        <v>119670</v>
      </c>
      <c r="F74" s="27" t="s">
        <v>59</v>
      </c>
      <c r="G74" s="153">
        <f>Tabel2[[#This Row],[pnt t/m 2021/22]]+Tabel2[[#This Row],[pnt 2022/2023]]</f>
        <v>302.20779220779224</v>
      </c>
      <c r="H74">
        <v>2010</v>
      </c>
      <c r="I74">
        <v>2022</v>
      </c>
      <c r="J74" s="26">
        <f>Tabel2[[#This Row],[ijkdatum]]-Tabel2[[#This Row],[Geboren]]</f>
        <v>12</v>
      </c>
      <c r="K74" s="28">
        <f>Tabel2[[#This Row],[TTL 1]]+Tabel2[[#This Row],[TTL 2]]+Tabel2[[#This Row],[TTL 3]]+Tabel2[[#This Row],[TTL 4]]+Tabel2[[#This Row],[TTL 5]]+Tabel2[[#This Row],[TTL 6]]+Tabel2[[#This Row],[TTL 7]]+Tabel2[[#This Row],[TTL 8]]+Tabel2[[#This Row],[TTL 9]]+Tabel2[[#This Row],[TTL 10]]</f>
        <v>175.84415584415586</v>
      </c>
      <c r="L74" s="152">
        <v>126.36363636363637</v>
      </c>
      <c r="N74">
        <v>1</v>
      </c>
      <c r="R74" s="25">
        <f>SUM(Tabel2[[#This Row],[V 1]]*10+Tabel2[[#This Row],[GT 1]])/Tabel2[[#This Row],[AW 1]]*10+Tabel2[[#This Row],[BONUS 1]]</f>
        <v>0</v>
      </c>
      <c r="T74">
        <v>1</v>
      </c>
      <c r="X74" s="25">
        <f>SUM(Tabel2[[#This Row],[V 2]]*10+Tabel2[[#This Row],[GT 2]])/Tabel2[[#This Row],[AW 2]]*10+Tabel2[[#This Row],[BONUS 2]]</f>
        <v>0</v>
      </c>
      <c r="Z74">
        <v>1</v>
      </c>
      <c r="AD74" s="25">
        <f>SUM(Tabel2[[#This Row],[V 3]]*10+Tabel2[[#This Row],[GT 3]])/Tabel2[[#This Row],[AW 3]]*10+Tabel2[[#This Row],[BONUS 3]]</f>
        <v>0</v>
      </c>
      <c r="AE74">
        <v>6</v>
      </c>
      <c r="AF74">
        <v>11</v>
      </c>
      <c r="AG74">
        <v>3</v>
      </c>
      <c r="AH74">
        <v>33</v>
      </c>
      <c r="AJ74" s="25">
        <f>SUM(Tabel2[[#This Row],[V 4]]*10+Tabel2[[#This Row],[GT 4]])/Tabel2[[#This Row],[AW 4]]*10+Tabel2[[#This Row],[BONUS 4]]</f>
        <v>57.272727272727273</v>
      </c>
      <c r="AK74">
        <v>13</v>
      </c>
      <c r="AL74">
        <v>8</v>
      </c>
      <c r="AM74">
        <v>3</v>
      </c>
      <c r="AN74">
        <v>26</v>
      </c>
      <c r="AP74" s="25">
        <f>SUM(Tabel2[[#This Row],[V 5]]*10+Tabel2[[#This Row],[GT 5]])/Tabel2[[#This Row],[AW 5]]*10+Tabel2[[#This Row],[BONUS 5]]</f>
        <v>70</v>
      </c>
      <c r="AQ74">
        <v>17</v>
      </c>
      <c r="AR74">
        <v>14</v>
      </c>
      <c r="AS74">
        <v>3</v>
      </c>
      <c r="AT74">
        <v>38</v>
      </c>
      <c r="AV74" s="25">
        <f>SUM(Tabel2[[#This Row],[V 6]]*10+Tabel2[[#This Row],[GT 6]])/Tabel2[[#This Row],[AW 6]]*10+Tabel2[[#This Row],[BONUS 6]]</f>
        <v>48.571428571428569</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4" s="24">
        <v>250</v>
      </c>
      <c r="BW74" s="32">
        <f>Tabel2[[#This Row],[Diploma]]-Tabel2[[#This Row],[Uitgeschreven]]</f>
        <v>0</v>
      </c>
      <c r="BX74" s="2" t="str">
        <f>IF(BW74=0,"geen actie",CONCATENATE("diploma uitschrijven: ",BU74," punten"))</f>
        <v>geen actie</v>
      </c>
      <c r="BZ74" s="162">
        <f>Tabel2[[#This Row],[pnt t/m 2021/22]]</f>
        <v>126.36363636363637</v>
      </c>
      <c r="CA74" s="162">
        <f>Tabel2[[#This Row],[pnt 2022/2023]]</f>
        <v>175.84415584415586</v>
      </c>
      <c r="CB74" s="162">
        <f t="shared" si="1"/>
        <v>302.20779220779224</v>
      </c>
    </row>
    <row r="75" spans="1:80" x14ac:dyDescent="0.3">
      <c r="A75" s="24" t="s">
        <v>209</v>
      </c>
      <c r="D75" t="s">
        <v>221</v>
      </c>
      <c r="E75" s="24">
        <v>118713</v>
      </c>
      <c r="F75" s="27" t="s">
        <v>43</v>
      </c>
      <c r="G75" s="153">
        <f>Tabel2[[#This Row],[pnt t/m 2021/22]]+Tabel2[[#This Row],[pnt 2022/2023]]</f>
        <v>289.991452991453</v>
      </c>
      <c r="H75">
        <v>2011</v>
      </c>
      <c r="I75">
        <v>2022</v>
      </c>
      <c r="J75" s="26">
        <f>Tabel2[[#This Row],[ijkdatum]]-Tabel2[[#This Row],[Geboren]]</f>
        <v>11</v>
      </c>
      <c r="K75" s="28">
        <f>Tabel2[[#This Row],[TTL 1]]+Tabel2[[#This Row],[TTL 2]]+Tabel2[[#This Row],[TTL 3]]+Tabel2[[#This Row],[TTL 4]]+Tabel2[[#This Row],[TTL 5]]+Tabel2[[#This Row],[TTL 6]]+Tabel2[[#This Row],[TTL 7]]+Tabel2[[#This Row],[TTL 8]]+Tabel2[[#This Row],[TTL 9]]+Tabel2[[#This Row],[TTL 10]]</f>
        <v>249.991452991453</v>
      </c>
      <c r="L75" s="152">
        <v>40</v>
      </c>
      <c r="N75">
        <v>1</v>
      </c>
      <c r="R75" s="25">
        <f>SUM(Tabel2[[#This Row],[V 1]]*10+Tabel2[[#This Row],[GT 1]])/Tabel2[[#This Row],[AW 1]]*10+Tabel2[[#This Row],[BONUS 1]]</f>
        <v>0</v>
      </c>
      <c r="S75">
        <v>10</v>
      </c>
      <c r="T75">
        <v>13</v>
      </c>
      <c r="U75">
        <v>10</v>
      </c>
      <c r="V75">
        <v>57</v>
      </c>
      <c r="X75" s="25">
        <f>SUM(Tabel2[[#This Row],[V 2]]*10+Tabel2[[#This Row],[GT 2]])/Tabel2[[#This Row],[AW 2]]*10+Tabel2[[#This Row],[BONUS 2]]</f>
        <v>120.76923076923077</v>
      </c>
      <c r="Z75">
        <v>1</v>
      </c>
      <c r="AD75" s="25">
        <f>SUM(Tabel2[[#This Row],[V 3]]*10+Tabel2[[#This Row],[GT 3]])/Tabel2[[#This Row],[AW 3]]*10+Tabel2[[#This Row],[BONUS 3]]</f>
        <v>0</v>
      </c>
      <c r="AE75">
        <v>7</v>
      </c>
      <c r="AF75">
        <v>9</v>
      </c>
      <c r="AG75">
        <v>3</v>
      </c>
      <c r="AH75">
        <v>26</v>
      </c>
      <c r="AJ75" s="25">
        <f>SUM(Tabel2[[#This Row],[V 4]]*10+Tabel2[[#This Row],[GT 4]])/Tabel2[[#This Row],[AW 4]]*10+Tabel2[[#This Row],[BONUS 4]]</f>
        <v>62.222222222222221</v>
      </c>
      <c r="AK75">
        <v>10</v>
      </c>
      <c r="AL75">
        <v>10</v>
      </c>
      <c r="AM75">
        <v>4</v>
      </c>
      <c r="AN75">
        <v>27</v>
      </c>
      <c r="AP75" s="25">
        <f>SUM(Tabel2[[#This Row],[V 5]]*10+Tabel2[[#This Row],[GT 5]])/Tabel2[[#This Row],[AW 5]]*10+Tabel2[[#This Row],[BONUS 5]]</f>
        <v>67</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5" s="24">
        <v>250</v>
      </c>
      <c r="BW75" s="32">
        <f>Tabel2[[#This Row],[Diploma]]-Tabel2[[#This Row],[Uitgeschreven]]</f>
        <v>0</v>
      </c>
      <c r="BX75" s="2" t="str">
        <f>IF(BW75=0,"geen actie",CONCATENATE("diploma uitschrijven: ",BU75," punten"))</f>
        <v>geen actie</v>
      </c>
      <c r="BZ75" s="162">
        <f>Tabel2[[#This Row],[pnt t/m 2021/22]]</f>
        <v>40</v>
      </c>
      <c r="CA75" s="162">
        <f>Tabel2[[#This Row],[pnt 2022/2023]]</f>
        <v>249.991452991453</v>
      </c>
      <c r="CB75" s="162">
        <f t="shared" si="1"/>
        <v>289.991452991453</v>
      </c>
    </row>
    <row r="76" spans="1:80" x14ac:dyDescent="0.3">
      <c r="A76" s="24" t="s">
        <v>288</v>
      </c>
      <c r="B76" s="24" t="s">
        <v>166</v>
      </c>
      <c r="D76" t="s">
        <v>320</v>
      </c>
      <c r="E76" s="24">
        <v>118747</v>
      </c>
      <c r="F76" s="27" t="s">
        <v>35</v>
      </c>
      <c r="G76" s="153">
        <f>Tabel2[[#This Row],[pnt t/m 2021/22]]+Tabel2[[#This Row],[pnt 2022/2023]]</f>
        <v>178.75</v>
      </c>
      <c r="H76">
        <v>2010</v>
      </c>
      <c r="I76">
        <v>2022</v>
      </c>
      <c r="J76" s="26">
        <f>Tabel2[[#This Row],[ijkdatum]]-Tabel2[[#This Row],[Geboren]]</f>
        <v>12</v>
      </c>
      <c r="K76" s="28">
        <f>Tabel2[[#This Row],[TTL 1]]+Tabel2[[#This Row],[TTL 2]]+Tabel2[[#This Row],[TTL 3]]+Tabel2[[#This Row],[TTL 4]]+Tabel2[[#This Row],[TTL 5]]+Tabel2[[#This Row],[TTL 6]]+Tabel2[[#This Row],[TTL 7]]+Tabel2[[#This Row],[TTL 8]]+Tabel2[[#This Row],[TTL 9]]+Tabel2[[#This Row],[TTL 10]]</f>
        <v>110</v>
      </c>
      <c r="L76" s="163">
        <v>68.75</v>
      </c>
      <c r="N76">
        <v>1</v>
      </c>
      <c r="R76" s="25">
        <f>SUM(Tabel2[[#This Row],[V 1]]*10+Tabel2[[#This Row],[GT 1]])/Tabel2[[#This Row],[AW 1]]*10+Tabel2[[#This Row],[BONUS 1]]</f>
        <v>0</v>
      </c>
      <c r="T76">
        <v>1</v>
      </c>
      <c r="X76" s="25">
        <f>SUM(Tabel2[[#This Row],[V 2]]*10+Tabel2[[#This Row],[GT 2]])/Tabel2[[#This Row],[AW 2]]*10+Tabel2[[#This Row],[BONUS 2]]</f>
        <v>0</v>
      </c>
      <c r="Z76">
        <v>1</v>
      </c>
      <c r="AD76" s="25">
        <f>SUM(Tabel2[[#This Row],[V 3]]*10+Tabel2[[#This Row],[GT 3]])/Tabel2[[#This Row],[AW 3]]*10+Tabel2[[#This Row],[BONUS 3]]</f>
        <v>0</v>
      </c>
      <c r="AE76">
        <v>2</v>
      </c>
      <c r="AF76">
        <v>10</v>
      </c>
      <c r="AG76">
        <v>4</v>
      </c>
      <c r="AH76">
        <v>32</v>
      </c>
      <c r="AJ76" s="25">
        <f>SUM(Tabel2[[#This Row],[V 4]]*10+Tabel2[[#This Row],[GT 4]])/Tabel2[[#This Row],[AW 4]]*10+Tabel2[[#This Row],[BONUS 4]]</f>
        <v>72</v>
      </c>
      <c r="AK76">
        <v>2</v>
      </c>
      <c r="AL76">
        <v>10</v>
      </c>
      <c r="AM76">
        <v>2</v>
      </c>
      <c r="AN76">
        <v>18</v>
      </c>
      <c r="AP76" s="25">
        <f>SUM(Tabel2[[#This Row],[V 5]]*10+Tabel2[[#This Row],[GT 5]])/Tabel2[[#This Row],[AW 5]]*10+Tabel2[[#This Row],[BONUS 5]]</f>
        <v>38</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6" s="24">
        <v>0</v>
      </c>
      <c r="BW76" s="32">
        <f>Tabel2[[#This Row],[Diploma]]-Tabel2[[#This Row],[Uitgeschreven]]</f>
        <v>0</v>
      </c>
      <c r="BX76" s="2" t="str">
        <f>IF(BW76=0,"geen actie",CONCATENATE("diploma uitschrijven: ",BU76," punten"))</f>
        <v>geen actie</v>
      </c>
      <c r="BZ76" s="162">
        <f>Tabel2[[#This Row],[pnt t/m 2021/22]]</f>
        <v>68.75</v>
      </c>
      <c r="CA76" s="162">
        <f>Tabel2[[#This Row],[pnt 2022/2023]]</f>
        <v>110</v>
      </c>
      <c r="CB76" s="162">
        <f t="shared" si="1"/>
        <v>178.75</v>
      </c>
    </row>
    <row r="77" spans="1:80" x14ac:dyDescent="0.3">
      <c r="A77" s="24" t="s">
        <v>208</v>
      </c>
      <c r="B77" s="24" t="s">
        <v>166</v>
      </c>
      <c r="D77" t="s">
        <v>177</v>
      </c>
      <c r="E77" s="24">
        <v>116385</v>
      </c>
      <c r="F77" s="27" t="s">
        <v>170</v>
      </c>
      <c r="G77" s="153">
        <f>Tabel2[[#This Row],[pnt t/m 2021/22]]+Tabel2[[#This Row],[pnt 2022/2023]]</f>
        <v>128.33333333333334</v>
      </c>
      <c r="H77">
        <v>2009</v>
      </c>
      <c r="I77">
        <v>2022</v>
      </c>
      <c r="J77" s="26">
        <f>Tabel2[[#This Row],[ijkdatum]]-Tabel2[[#This Row],[Geboren]]</f>
        <v>13</v>
      </c>
      <c r="K77" s="28">
        <f>Tabel2[[#This Row],[TTL 1]]+Tabel2[[#This Row],[TTL 2]]+Tabel2[[#This Row],[TTL 3]]+Tabel2[[#This Row],[TTL 4]]+Tabel2[[#This Row],[TTL 5]]+Tabel2[[#This Row],[TTL 6]]+Tabel2[[#This Row],[TTL 7]]+Tabel2[[#This Row],[TTL 8]]+Tabel2[[#This Row],[TTL 9]]+Tabel2[[#This Row],[TTL 10]]</f>
        <v>0</v>
      </c>
      <c r="L77" s="152">
        <v>128.33333333333334</v>
      </c>
      <c r="N77">
        <v>1</v>
      </c>
      <c r="R77" s="25">
        <f>SUM(Tabel2[[#This Row],[V 1]]*10+Tabel2[[#This Row],[GT 1]])/Tabel2[[#This Row],[AW 1]]*10+Tabel2[[#This Row],[BONUS 1]]</f>
        <v>0</v>
      </c>
      <c r="T77">
        <v>1</v>
      </c>
      <c r="X77" s="25">
        <f>SUM(Tabel2[[#This Row],[V 2]]*10+Tabel2[[#This Row],[GT 2]])/Tabel2[[#This Row],[AW 2]]*10+Tabel2[[#This Row],[BONUS 2]]</f>
        <v>0</v>
      </c>
      <c r="Z77">
        <v>1</v>
      </c>
      <c r="AD77" s="25">
        <f>SUM(Tabel2[[#This Row],[V 3]]*10+Tabel2[[#This Row],[GT 3]])/Tabel2[[#This Row],[AW 3]]*10+Tabel2[[#This Row],[BONUS 3]]</f>
        <v>0</v>
      </c>
      <c r="AF77">
        <v>1</v>
      </c>
      <c r="AJ77" s="25">
        <f>SUM(Tabel2[[#This Row],[V 4]]*10+Tabel2[[#This Row],[GT 4]])/Tabel2[[#This Row],[AW 4]]*10+Tabel2[[#This Row],[BONUS 4]]</f>
        <v>0</v>
      </c>
      <c r="AL77">
        <v>1</v>
      </c>
      <c r="AP77" s="25">
        <f>SUM(Tabel2[[#This Row],[V 5]]*10+Tabel2[[#This Row],[GT 5]])/Tabel2[[#This Row],[AW 5]]*10+Tabel2[[#This Row],[BONUS 5]]</f>
        <v>0</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7" s="24">
        <v>0</v>
      </c>
      <c r="BW77" s="32">
        <f>Tabel2[[#This Row],[Diploma]]-Tabel2[[#This Row],[Uitgeschreven]]</f>
        <v>0</v>
      </c>
      <c r="BX77" s="2" t="str">
        <f>IF(BW77=0,"geen actie",CONCATENATE("diploma uitschrijven: ",BU77," punten"))</f>
        <v>geen actie</v>
      </c>
      <c r="BZ77" s="162">
        <f>Tabel2[[#This Row],[pnt t/m 2021/22]]</f>
        <v>128.33333333333334</v>
      </c>
      <c r="CA77" s="162">
        <f>Tabel2[[#This Row],[pnt 2022/2023]]</f>
        <v>0</v>
      </c>
      <c r="CB77" s="162">
        <f t="shared" si="1"/>
        <v>128.33333333333334</v>
      </c>
    </row>
    <row r="78" spans="1:80" x14ac:dyDescent="0.3">
      <c r="A78" s="24" t="s">
        <v>288</v>
      </c>
      <c r="B78" s="24" t="s">
        <v>166</v>
      </c>
      <c r="D78" t="s">
        <v>300</v>
      </c>
      <c r="E78" s="24">
        <v>119451</v>
      </c>
      <c r="F78" s="27" t="s">
        <v>292</v>
      </c>
      <c r="G78" s="153">
        <f>Tabel2[[#This Row],[pnt t/m 2021/22]]+Tabel2[[#This Row],[pnt 2022/2023]]</f>
        <v>522.61904761904759</v>
      </c>
      <c r="H78">
        <v>2010</v>
      </c>
      <c r="I78">
        <v>2022</v>
      </c>
      <c r="J78" s="26">
        <f>Tabel2[[#This Row],[ijkdatum]]-Tabel2[[#This Row],[Geboren]]</f>
        <v>12</v>
      </c>
      <c r="K78" s="28">
        <f>Tabel2[[#This Row],[TTL 1]]+Tabel2[[#This Row],[TTL 2]]+Tabel2[[#This Row],[TTL 3]]+Tabel2[[#This Row],[TTL 4]]+Tabel2[[#This Row],[TTL 5]]+Tabel2[[#This Row],[TTL 6]]+Tabel2[[#This Row],[TTL 7]]+Tabel2[[#This Row],[TTL 8]]+Tabel2[[#This Row],[TTL 9]]+Tabel2[[#This Row],[TTL 10]]</f>
        <v>312.33333333333331</v>
      </c>
      <c r="L78" s="152">
        <v>210.28571428571428</v>
      </c>
      <c r="M78">
        <v>3</v>
      </c>
      <c r="N78">
        <v>10</v>
      </c>
      <c r="O78">
        <v>2</v>
      </c>
      <c r="P78">
        <v>25</v>
      </c>
      <c r="R78" s="25">
        <f>SUM(Tabel2[[#This Row],[V 1]]*10+Tabel2[[#This Row],[GT 1]])/Tabel2[[#This Row],[AW 1]]*10+Tabel2[[#This Row],[BONUS 1]]</f>
        <v>45</v>
      </c>
      <c r="S78">
        <v>2</v>
      </c>
      <c r="T78">
        <v>9</v>
      </c>
      <c r="U78">
        <v>2</v>
      </c>
      <c r="V78">
        <v>28</v>
      </c>
      <c r="X78" s="25">
        <f>SUM(Tabel2[[#This Row],[V 2]]*10+Tabel2[[#This Row],[GT 2]])/Tabel2[[#This Row],[AW 2]]*10+Tabel2[[#This Row],[BONUS 2]]</f>
        <v>53.333333333333329</v>
      </c>
      <c r="Y78">
        <v>3</v>
      </c>
      <c r="Z78">
        <v>10</v>
      </c>
      <c r="AA78">
        <v>6</v>
      </c>
      <c r="AB78">
        <v>43</v>
      </c>
      <c r="AD78" s="25">
        <f>SUM(Tabel2[[#This Row],[V 3]]*10+Tabel2[[#This Row],[GT 3]])/Tabel2[[#This Row],[AW 3]]*10+Tabel2[[#This Row],[BONUS 3]]</f>
        <v>103</v>
      </c>
      <c r="AE78">
        <v>2</v>
      </c>
      <c r="AF78">
        <v>10</v>
      </c>
      <c r="AG78">
        <v>2</v>
      </c>
      <c r="AH78">
        <v>28</v>
      </c>
      <c r="AJ78" s="25">
        <f>SUM(Tabel2[[#This Row],[V 4]]*10+Tabel2[[#This Row],[GT 4]])/Tabel2[[#This Row],[AW 4]]*10+Tabel2[[#This Row],[BONUS 4]]</f>
        <v>48</v>
      </c>
      <c r="AK78">
        <v>2</v>
      </c>
      <c r="AL78">
        <v>10</v>
      </c>
      <c r="AM78">
        <v>3</v>
      </c>
      <c r="AN78">
        <v>33</v>
      </c>
      <c r="AP78" s="25">
        <f>SUM(Tabel2[[#This Row],[V 5]]*10+Tabel2[[#This Row],[GT 5]])/Tabel2[[#This Row],[AW 5]]*10+Tabel2[[#This Row],[BONUS 5]]</f>
        <v>63</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8" s="24">
        <v>500</v>
      </c>
      <c r="BW78" s="32">
        <f>Tabel2[[#This Row],[Diploma]]-Tabel2[[#This Row],[Uitgeschreven]]</f>
        <v>0</v>
      </c>
      <c r="BX78" s="2" t="str">
        <f>IF(BW78=0,"geen actie",CONCATENATE("diploma uitschrijven: ",BU78," punten"))</f>
        <v>geen actie</v>
      </c>
      <c r="BZ78" s="162">
        <f>Tabel2[[#This Row],[pnt t/m 2021/22]]</f>
        <v>210.28571428571428</v>
      </c>
      <c r="CA78" s="162">
        <f>Tabel2[[#This Row],[pnt 2022/2023]]</f>
        <v>312.33333333333331</v>
      </c>
      <c r="CB78" s="162">
        <f t="shared" si="1"/>
        <v>522.61904761904759</v>
      </c>
    </row>
    <row r="79" spans="1:80" x14ac:dyDescent="0.3">
      <c r="A79" s="24" t="s">
        <v>208</v>
      </c>
      <c r="D79" t="s">
        <v>684</v>
      </c>
      <c r="F79" s="27" t="s">
        <v>53</v>
      </c>
      <c r="G79" s="153">
        <f>Tabel2[[#This Row],[pnt t/m 2021/22]]+Tabel2[[#This Row],[pnt 2022/2023]]</f>
        <v>334.77777777777783</v>
      </c>
      <c r="H79">
        <v>2008</v>
      </c>
      <c r="I79">
        <v>2022</v>
      </c>
      <c r="J79" s="26">
        <f>Tabel2[[#This Row],[ijkdatum]]-Tabel2[[#This Row],[Geboren]]</f>
        <v>14</v>
      </c>
      <c r="K79" s="28">
        <f>Tabel2[[#This Row],[TTL 1]]+Tabel2[[#This Row],[TTL 2]]+Tabel2[[#This Row],[TTL 3]]+Tabel2[[#This Row],[TTL 4]]+Tabel2[[#This Row],[TTL 5]]+Tabel2[[#This Row],[TTL 6]]+Tabel2[[#This Row],[TTL 7]]+Tabel2[[#This Row],[TTL 8]]+Tabel2[[#This Row],[TTL 9]]+Tabel2[[#This Row],[TTL 10]]</f>
        <v>114.44444444444446</v>
      </c>
      <c r="L79" s="152">
        <v>220.33333333333334</v>
      </c>
      <c r="N79">
        <v>6</v>
      </c>
      <c r="R79" s="25">
        <f>SUM(Tabel2[[#This Row],[V 1]]*10+Tabel2[[#This Row],[GT 1]])/Tabel2[[#This Row],[AW 1]]*10+Tabel2[[#This Row],[BONUS 1]]</f>
        <v>0</v>
      </c>
      <c r="T79">
        <v>1</v>
      </c>
      <c r="X79" s="25">
        <f>SUM(Tabel2[[#This Row],[V 2]]*10+Tabel2[[#This Row],[GT 2]])/Tabel2[[#This Row],[AW 2]]*10+Tabel2[[#This Row],[BONUS 2]]</f>
        <v>0</v>
      </c>
      <c r="Y79">
        <v>6</v>
      </c>
      <c r="Z79">
        <v>9</v>
      </c>
      <c r="AA79">
        <v>5</v>
      </c>
      <c r="AB79">
        <v>38</v>
      </c>
      <c r="AD79" s="25">
        <f>SUM(Tabel2[[#This Row],[V 3]]*10+Tabel2[[#This Row],[GT 3]])/Tabel2[[#This Row],[AW 3]]*10+Tabel2[[#This Row],[BONUS 3]]</f>
        <v>97.777777777777786</v>
      </c>
      <c r="AE79">
        <v>9</v>
      </c>
      <c r="AF79">
        <v>6</v>
      </c>
      <c r="AG79">
        <v>0</v>
      </c>
      <c r="AH79">
        <v>10</v>
      </c>
      <c r="AJ79" s="25">
        <f>SUM(Tabel2[[#This Row],[V 4]]*10+Tabel2[[#This Row],[GT 4]])/Tabel2[[#This Row],[AW 4]]*10+Tabel2[[#This Row],[BONUS 4]]</f>
        <v>16.666666666666668</v>
      </c>
      <c r="AL79">
        <v>1</v>
      </c>
      <c r="AP79" s="25">
        <f>SUM(Tabel2[[#This Row],[V 5]]*10+Tabel2[[#This Row],[GT 5]])/Tabel2[[#This Row],[AW 5]]*10+Tabel2[[#This Row],[BONUS 5]]</f>
        <v>0</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9" s="24">
        <v>250</v>
      </c>
      <c r="BW79" s="32">
        <f>Tabel2[[#This Row],[Diploma]]-Tabel2[[#This Row],[Uitgeschreven]]</f>
        <v>0</v>
      </c>
      <c r="BX79" s="2" t="str">
        <f>IF(BW79=0,"geen actie",CONCATENATE("diploma uitschrijven: ",BU79," punten"))</f>
        <v>geen actie</v>
      </c>
      <c r="BZ79" s="162">
        <f>Tabel2[[#This Row],[pnt t/m 2021/22]]</f>
        <v>220.33333333333334</v>
      </c>
      <c r="CA79" s="162">
        <f>Tabel2[[#This Row],[pnt 2022/2023]]</f>
        <v>114.44444444444446</v>
      </c>
      <c r="CB79" s="162">
        <f t="shared" si="1"/>
        <v>334.77777777777783</v>
      </c>
    </row>
    <row r="80" spans="1:80" x14ac:dyDescent="0.3">
      <c r="A80" s="24" t="s">
        <v>288</v>
      </c>
      <c r="B80" s="24" t="s">
        <v>166</v>
      </c>
      <c r="D80" t="s">
        <v>301</v>
      </c>
      <c r="E80" s="24">
        <v>117721</v>
      </c>
      <c r="F80" s="27" t="s">
        <v>53</v>
      </c>
      <c r="G80" s="153">
        <f>Tabel2[[#This Row],[pnt t/m 2021/22]]+Tabel2[[#This Row],[pnt 2022/2023]]</f>
        <v>460.9220779220779</v>
      </c>
      <c r="H80">
        <v>2008</v>
      </c>
      <c r="I80">
        <v>2022</v>
      </c>
      <c r="J80" s="26">
        <f>Tabel2[[#This Row],[ijkdatum]]-Tabel2[[#This Row],[Geboren]]</f>
        <v>14</v>
      </c>
      <c r="K80" s="28">
        <f>Tabel2[[#This Row],[TTL 1]]+Tabel2[[#This Row],[TTL 2]]+Tabel2[[#This Row],[TTL 3]]+Tabel2[[#This Row],[TTL 4]]+Tabel2[[#This Row],[TTL 5]]+Tabel2[[#This Row],[TTL 6]]+Tabel2[[#This Row],[TTL 7]]+Tabel2[[#This Row],[TTL 8]]+Tabel2[[#This Row],[TTL 9]]+Tabel2[[#This Row],[TTL 10]]</f>
        <v>33.63636363636364</v>
      </c>
      <c r="L80" s="165">
        <v>427.28571428571428</v>
      </c>
      <c r="N80">
        <v>1</v>
      </c>
      <c r="R80" s="25">
        <f>SUM(Tabel2[[#This Row],[V 1]]*10+Tabel2[[#This Row],[GT 1]])/Tabel2[[#This Row],[AW 1]]*10+Tabel2[[#This Row],[BONUS 1]]</f>
        <v>0</v>
      </c>
      <c r="S80">
        <v>1</v>
      </c>
      <c r="T80">
        <v>11</v>
      </c>
      <c r="U80">
        <v>1</v>
      </c>
      <c r="V80">
        <v>27</v>
      </c>
      <c r="X80" s="25">
        <f>SUM(Tabel2[[#This Row],[V 2]]*10+Tabel2[[#This Row],[GT 2]])/Tabel2[[#This Row],[AW 2]]*10+Tabel2[[#This Row],[BONUS 2]]</f>
        <v>33.63636363636364</v>
      </c>
      <c r="Z80">
        <v>1</v>
      </c>
      <c r="AD80" s="25">
        <f>SUM(Tabel2[[#This Row],[V 3]]*10+Tabel2[[#This Row],[GT 3]])/Tabel2[[#This Row],[AW 3]]*10+Tabel2[[#This Row],[BONUS 3]]</f>
        <v>0</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0" s="24">
        <v>250</v>
      </c>
      <c r="BW80" s="32">
        <f>Tabel2[[#This Row],[Diploma]]-Tabel2[[#This Row],[Uitgeschreven]]</f>
        <v>0</v>
      </c>
      <c r="BX80" s="2" t="str">
        <f>IF(BW80=0,"geen actie",CONCATENATE("diploma uitschrijven: ",BU80," punten"))</f>
        <v>geen actie</v>
      </c>
      <c r="BZ80" s="162">
        <f>Tabel2[[#This Row],[pnt t/m 2021/22]]</f>
        <v>427.28571428571428</v>
      </c>
      <c r="CA80" s="162">
        <f>Tabel2[[#This Row],[pnt 2022/2023]]</f>
        <v>33.63636363636364</v>
      </c>
      <c r="CB80" s="162">
        <f t="shared" si="1"/>
        <v>460.9220779220779</v>
      </c>
    </row>
    <row r="81" spans="1:80" x14ac:dyDescent="0.3">
      <c r="A81" s="24" t="s">
        <v>208</v>
      </c>
      <c r="B81" s="24" t="s">
        <v>166</v>
      </c>
      <c r="D81" t="s">
        <v>178</v>
      </c>
      <c r="E81" s="24">
        <v>117538</v>
      </c>
      <c r="F81" s="27" t="s">
        <v>172</v>
      </c>
      <c r="G81" s="153">
        <f>Tabel2[[#This Row],[pnt t/m 2021/22]]+Tabel2[[#This Row],[pnt 2022/2023]]</f>
        <v>216.25</v>
      </c>
      <c r="H81">
        <v>2009</v>
      </c>
      <c r="I81">
        <v>2022</v>
      </c>
      <c r="J81" s="26">
        <f>Tabel2[[#This Row],[ijkdatum]]-Tabel2[[#This Row],[Geboren]]</f>
        <v>13</v>
      </c>
      <c r="K81" s="28">
        <f>Tabel2[[#This Row],[TTL 1]]+Tabel2[[#This Row],[TTL 2]]+Tabel2[[#This Row],[TTL 3]]+Tabel2[[#This Row],[TTL 4]]+Tabel2[[#This Row],[TTL 5]]+Tabel2[[#This Row],[TTL 6]]+Tabel2[[#This Row],[TTL 7]]+Tabel2[[#This Row],[TTL 8]]+Tabel2[[#This Row],[TTL 9]]+Tabel2[[#This Row],[TTL 10]]</f>
        <v>0</v>
      </c>
      <c r="L81" s="152">
        <v>216.25</v>
      </c>
      <c r="N81">
        <v>1</v>
      </c>
      <c r="R81" s="25">
        <f>SUM(Tabel2[[#This Row],[V 1]]*10+Tabel2[[#This Row],[GT 1]])/Tabel2[[#This Row],[AW 1]]*10+Tabel2[[#This Row],[BONUS 1]]</f>
        <v>0</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1" s="24">
        <v>0</v>
      </c>
      <c r="BW81" s="32">
        <f>Tabel2[[#This Row],[Diploma]]-Tabel2[[#This Row],[Uitgeschreven]]</f>
        <v>0</v>
      </c>
      <c r="BX81" s="2" t="str">
        <f>IF(BW81=0,"geen actie",CONCATENATE("diploma uitschrijven: ",BU81," punten"))</f>
        <v>geen actie</v>
      </c>
      <c r="BZ81" s="162">
        <f>Tabel2[[#This Row],[pnt t/m 2021/22]]</f>
        <v>216.25</v>
      </c>
      <c r="CA81" s="162">
        <f>Tabel2[[#This Row],[pnt 2022/2023]]</f>
        <v>0</v>
      </c>
      <c r="CB81" s="162">
        <f t="shared" si="1"/>
        <v>216.25</v>
      </c>
    </row>
    <row r="82" spans="1:80" x14ac:dyDescent="0.3">
      <c r="A82" s="24" t="s">
        <v>288</v>
      </c>
      <c r="B82" s="24" t="s">
        <v>166</v>
      </c>
      <c r="D82" t="s">
        <v>321</v>
      </c>
      <c r="E82" s="24">
        <v>119076</v>
      </c>
      <c r="F82" s="27" t="s">
        <v>292</v>
      </c>
      <c r="G82" s="153">
        <f>Tabel2[[#This Row],[pnt t/m 2021/22]]+Tabel2[[#This Row],[pnt 2022/2023]]</f>
        <v>1040.1324786324785</v>
      </c>
      <c r="H82">
        <v>2010</v>
      </c>
      <c r="I82">
        <v>2022</v>
      </c>
      <c r="J82" s="26">
        <f>Tabel2[[#This Row],[ijkdatum]]-Tabel2[[#This Row],[Geboren]]</f>
        <v>12</v>
      </c>
      <c r="K82" s="28">
        <f>Tabel2[[#This Row],[TTL 1]]+Tabel2[[#This Row],[TTL 2]]+Tabel2[[#This Row],[TTL 3]]+Tabel2[[#This Row],[TTL 4]]+Tabel2[[#This Row],[TTL 5]]+Tabel2[[#This Row],[TTL 6]]+Tabel2[[#This Row],[TTL 7]]+Tabel2[[#This Row],[TTL 8]]+Tabel2[[#This Row],[TTL 9]]+Tabel2[[#This Row],[TTL 10]]</f>
        <v>179.5</v>
      </c>
      <c r="L82" s="152">
        <v>860.63247863247864</v>
      </c>
      <c r="N82">
        <v>1</v>
      </c>
      <c r="R82" s="25">
        <f>SUM(Tabel2[[#This Row],[V 1]]*10+Tabel2[[#This Row],[GT 1]])/Tabel2[[#This Row],[AW 1]]*10+Tabel2[[#This Row],[BONUS 1]]</f>
        <v>0</v>
      </c>
      <c r="S82">
        <v>2</v>
      </c>
      <c r="T82">
        <v>8</v>
      </c>
      <c r="U82">
        <v>7</v>
      </c>
      <c r="V82">
        <v>36</v>
      </c>
      <c r="X82" s="25">
        <f>SUM(Tabel2[[#This Row],[V 2]]*10+Tabel2[[#This Row],[GT 2]])/Tabel2[[#This Row],[AW 2]]*10+Tabel2[[#This Row],[BONUS 2]]</f>
        <v>132.5</v>
      </c>
      <c r="Z82">
        <v>1</v>
      </c>
      <c r="AD82" s="25">
        <f>SUM(Tabel2[[#This Row],[V 3]]*10+Tabel2[[#This Row],[GT 3]])/Tabel2[[#This Row],[AW 3]]*10+Tabel2[[#This Row],[BONUS 3]]</f>
        <v>0</v>
      </c>
      <c r="AE82">
        <v>2</v>
      </c>
      <c r="AF82">
        <v>10</v>
      </c>
      <c r="AG82">
        <v>2</v>
      </c>
      <c r="AH82">
        <v>27</v>
      </c>
      <c r="AJ82" s="25">
        <f>SUM(Tabel2[[#This Row],[V 4]]*10+Tabel2[[#This Row],[GT 4]])/Tabel2[[#This Row],[AW 4]]*10+Tabel2[[#This Row],[BONUS 4]]</f>
        <v>47</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82" s="24">
        <v>1000</v>
      </c>
      <c r="BW82" s="32">
        <f>Tabel2[[#This Row],[Diploma]]-Tabel2[[#This Row],[Uitgeschreven]]</f>
        <v>0</v>
      </c>
      <c r="BX82" s="2" t="str">
        <f>IF(BW82=0,"geen actie",CONCATENATE("diploma uitschrijven: ",BU82," punten"))</f>
        <v>geen actie</v>
      </c>
      <c r="BZ82" s="162">
        <f>Tabel2[[#This Row],[pnt t/m 2021/22]]</f>
        <v>860.63247863247864</v>
      </c>
      <c r="CA82" s="162">
        <f>Tabel2[[#This Row],[pnt 2022/2023]]</f>
        <v>179.5</v>
      </c>
      <c r="CB82" s="162">
        <f t="shared" si="1"/>
        <v>1040.1324786324785</v>
      </c>
    </row>
    <row r="83" spans="1:80" x14ac:dyDescent="0.3">
      <c r="A83" s="24" t="s">
        <v>208</v>
      </c>
      <c r="D83" t="s">
        <v>179</v>
      </c>
      <c r="E83" s="24">
        <v>118238</v>
      </c>
      <c r="F83" s="27" t="s">
        <v>19</v>
      </c>
      <c r="G83" s="153">
        <f>Tabel2[[#This Row],[pnt t/m 2021/22]]+Tabel2[[#This Row],[pnt 2022/2023]]</f>
        <v>547.27777777777783</v>
      </c>
      <c r="H83">
        <v>2009</v>
      </c>
      <c r="I83">
        <v>2022</v>
      </c>
      <c r="J83" s="26">
        <f>Tabel2[[#This Row],[ijkdatum]]-Tabel2[[#This Row],[Geboren]]</f>
        <v>13</v>
      </c>
      <c r="K83" s="28">
        <f>Tabel2[[#This Row],[TTL 1]]+Tabel2[[#This Row],[TTL 2]]+Tabel2[[#This Row],[TTL 3]]+Tabel2[[#This Row],[TTL 4]]+Tabel2[[#This Row],[TTL 5]]+Tabel2[[#This Row],[TTL 6]]+Tabel2[[#This Row],[TTL 7]]+Tabel2[[#This Row],[TTL 8]]+Tabel2[[#This Row],[TTL 9]]+Tabel2[[#This Row],[TTL 10]]</f>
        <v>225.27777777777777</v>
      </c>
      <c r="L83" s="170">
        <v>322</v>
      </c>
      <c r="M83">
        <v>16</v>
      </c>
      <c r="N83">
        <v>8</v>
      </c>
      <c r="O83">
        <v>2</v>
      </c>
      <c r="P83">
        <v>16</v>
      </c>
      <c r="R83" s="25">
        <f>SUM(Tabel2[[#This Row],[V 1]]*10+Tabel2[[#This Row],[GT 1]])/Tabel2[[#This Row],[AW 1]]*10+Tabel2[[#This Row],[BONUS 1]]</f>
        <v>45</v>
      </c>
      <c r="T83">
        <v>1</v>
      </c>
      <c r="X83" s="25">
        <f>SUM(Tabel2[[#This Row],[V 2]]*10+Tabel2[[#This Row],[GT 2]])/Tabel2[[#This Row],[AW 2]]*10+Tabel2[[#This Row],[BONUS 2]]</f>
        <v>0</v>
      </c>
      <c r="Z83">
        <v>1</v>
      </c>
      <c r="AD83" s="25">
        <f>SUM(Tabel2[[#This Row],[V 3]]*10+Tabel2[[#This Row],[GT 3]])/Tabel2[[#This Row],[AW 3]]*10+Tabel2[[#This Row],[BONUS 3]]</f>
        <v>0</v>
      </c>
      <c r="AE83">
        <v>10</v>
      </c>
      <c r="AF83">
        <v>9</v>
      </c>
      <c r="AG83">
        <v>4</v>
      </c>
      <c r="AH83">
        <v>27</v>
      </c>
      <c r="AJ83" s="25">
        <f>SUM(Tabel2[[#This Row],[V 4]]*10+Tabel2[[#This Row],[GT 4]])/Tabel2[[#This Row],[AW 4]]*10+Tabel2[[#This Row],[BONUS 4]]</f>
        <v>74.444444444444443</v>
      </c>
      <c r="AK83">
        <v>7</v>
      </c>
      <c r="AL83">
        <v>6</v>
      </c>
      <c r="AM83">
        <v>2</v>
      </c>
      <c r="AN83">
        <v>15</v>
      </c>
      <c r="AP83" s="25">
        <f>SUM(Tabel2[[#This Row],[V 5]]*10+Tabel2[[#This Row],[GT 5]])/Tabel2[[#This Row],[AW 5]]*10+Tabel2[[#This Row],[BONUS 5]]</f>
        <v>58.333333333333329</v>
      </c>
      <c r="AQ83">
        <v>8</v>
      </c>
      <c r="AR83">
        <v>8</v>
      </c>
      <c r="AS83">
        <v>2</v>
      </c>
      <c r="AT83">
        <v>18</v>
      </c>
      <c r="AV83" s="25">
        <f>SUM(Tabel2[[#This Row],[V 6]]*10+Tabel2[[#This Row],[GT 6]])/Tabel2[[#This Row],[AW 6]]*10+Tabel2[[#This Row],[BONUS 6]]</f>
        <v>47.5</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3" s="24">
        <v>250</v>
      </c>
      <c r="BW83" s="32">
        <f>Tabel2[[#This Row],[Diploma]]-Tabel2[[#This Row],[Uitgeschreven]]</f>
        <v>250</v>
      </c>
      <c r="BX83" s="2" t="str">
        <f>IF(BW83=0,"geen actie",CONCATENATE("diploma uitschrijven: ",BU83," punten"))</f>
        <v>diploma uitschrijven: 500 punten</v>
      </c>
      <c r="BZ83" s="162">
        <f>Tabel2[[#This Row],[pnt t/m 2021/22]]</f>
        <v>322</v>
      </c>
      <c r="CA83" s="162">
        <f>Tabel2[[#This Row],[pnt 2022/2023]]</f>
        <v>225.27777777777777</v>
      </c>
      <c r="CB83" s="162">
        <f t="shared" si="1"/>
        <v>547.27777777777783</v>
      </c>
    </row>
    <row r="84" spans="1:80" x14ac:dyDescent="0.3">
      <c r="A84" s="24" t="s">
        <v>208</v>
      </c>
      <c r="B84" s="24" t="s">
        <v>166</v>
      </c>
      <c r="D84" t="s">
        <v>648</v>
      </c>
      <c r="E84" s="24">
        <v>117395</v>
      </c>
      <c r="F84" s="27" t="s">
        <v>43</v>
      </c>
      <c r="G84" s="153">
        <f>Tabel2[[#This Row],[pnt t/m 2021/22]]+Tabel2[[#This Row],[pnt 2022/2023]]</f>
        <v>2171.3888888888887</v>
      </c>
      <c r="H84">
        <v>2008</v>
      </c>
      <c r="I84">
        <v>2022</v>
      </c>
      <c r="J84" s="26">
        <f>Tabel2[[#This Row],[ijkdatum]]-Tabel2[[#This Row],[Geboren]]</f>
        <v>14</v>
      </c>
      <c r="K84" s="28">
        <f>Tabel2[[#This Row],[TTL 1]]+Tabel2[[#This Row],[TTL 2]]+Tabel2[[#This Row],[TTL 3]]+Tabel2[[#This Row],[TTL 4]]+Tabel2[[#This Row],[TTL 5]]+Tabel2[[#This Row],[TTL 6]]+Tabel2[[#This Row],[TTL 7]]+Tabel2[[#This Row],[TTL 8]]+Tabel2[[#This Row],[TTL 9]]+Tabel2[[#This Row],[TTL 10]]</f>
        <v>489.38888888888886</v>
      </c>
      <c r="L84" s="165">
        <v>1682</v>
      </c>
      <c r="N84">
        <v>1</v>
      </c>
      <c r="R84" s="25">
        <f>SUM(Tabel2[[#This Row],[V 1]]*10+Tabel2[[#This Row],[GT 1]])/Tabel2[[#This Row],[AW 1]]*10+Tabel2[[#This Row],[BONUS 1]]</f>
        <v>0</v>
      </c>
      <c r="S84">
        <v>8</v>
      </c>
      <c r="T84">
        <v>6</v>
      </c>
      <c r="U84">
        <v>3</v>
      </c>
      <c r="V84">
        <v>22</v>
      </c>
      <c r="X84" s="25">
        <f>SUM(Tabel2[[#This Row],[V 2]]*10+Tabel2[[#This Row],[GT 2]])/Tabel2[[#This Row],[AW 2]]*10+Tabel2[[#This Row],[BONUS 2]]</f>
        <v>86.666666666666657</v>
      </c>
      <c r="Y84">
        <v>8</v>
      </c>
      <c r="Z84">
        <v>10</v>
      </c>
      <c r="AA84">
        <v>8</v>
      </c>
      <c r="AB84">
        <v>43</v>
      </c>
      <c r="AD84" s="25">
        <f>SUM(Tabel2[[#This Row],[V 3]]*10+Tabel2[[#This Row],[GT 3]])/Tabel2[[#This Row],[AW 3]]*10+Tabel2[[#This Row],[BONUS 3]]</f>
        <v>123</v>
      </c>
      <c r="AE84">
        <v>10</v>
      </c>
      <c r="AF84">
        <v>9</v>
      </c>
      <c r="AG84">
        <v>7</v>
      </c>
      <c r="AH84">
        <v>37</v>
      </c>
      <c r="AJ84" s="25">
        <f>SUM(Tabel2[[#This Row],[V 4]]*10+Tabel2[[#This Row],[GT 4]])/Tabel2[[#This Row],[AW 4]]*10+Tabel2[[#This Row],[BONUS 4]]</f>
        <v>118.88888888888889</v>
      </c>
      <c r="AK84">
        <v>8</v>
      </c>
      <c r="AL84">
        <v>8</v>
      </c>
      <c r="AM84">
        <v>7</v>
      </c>
      <c r="AN84">
        <v>36</v>
      </c>
      <c r="AP84" s="25">
        <f>SUM(Tabel2[[#This Row],[V 5]]*10+Tabel2[[#This Row],[GT 5]])/Tabel2[[#This Row],[AW 5]]*10+Tabel2[[#This Row],[BONUS 5]]</f>
        <v>132.5</v>
      </c>
      <c r="AQ84">
        <v>7</v>
      </c>
      <c r="AR84">
        <v>6</v>
      </c>
      <c r="AS84">
        <v>1</v>
      </c>
      <c r="AT84">
        <v>7</v>
      </c>
      <c r="AV84" s="25">
        <f>SUM(Tabel2[[#This Row],[V 6]]*10+Tabel2[[#This Row],[GT 6]])/Tabel2[[#This Row],[AW 6]]*10+Tabel2[[#This Row],[BONUS 6]]</f>
        <v>28.333333333333336</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84" s="24">
        <v>2000</v>
      </c>
      <c r="BW84" s="32">
        <f>Tabel2[[#This Row],[Diploma]]-Tabel2[[#This Row],[Uitgeschreven]]</f>
        <v>0</v>
      </c>
      <c r="BX84" s="2" t="str">
        <f>IF(BW84=0,"geen actie",CONCATENATE("diploma uitschrijven: ",BU84," punten"))</f>
        <v>geen actie</v>
      </c>
      <c r="BZ84" s="162">
        <f>Tabel2[[#This Row],[pnt t/m 2021/22]]</f>
        <v>1682</v>
      </c>
      <c r="CA84" s="162">
        <f>Tabel2[[#This Row],[pnt 2022/2023]]</f>
        <v>489.38888888888886</v>
      </c>
      <c r="CB84" s="162">
        <f t="shared" si="1"/>
        <v>2171.3888888888887</v>
      </c>
    </row>
    <row r="85" spans="1:80" x14ac:dyDescent="0.3">
      <c r="A85" s="24" t="s">
        <v>208</v>
      </c>
      <c r="B85" s="24" t="s">
        <v>166</v>
      </c>
      <c r="D85" t="s">
        <v>180</v>
      </c>
      <c r="E85" s="24">
        <v>118512</v>
      </c>
      <c r="F85" s="27" t="s">
        <v>53</v>
      </c>
      <c r="G85" s="153">
        <f>Tabel2[[#This Row],[pnt t/m 2021/22]]+Tabel2[[#This Row],[pnt 2022/2023]]</f>
        <v>371.66666666666663</v>
      </c>
      <c r="H85">
        <v>2009</v>
      </c>
      <c r="I85">
        <v>2022</v>
      </c>
      <c r="J85" s="26">
        <f>Tabel2[[#This Row],[ijkdatum]]-Tabel2[[#This Row],[Geboren]]</f>
        <v>13</v>
      </c>
      <c r="K85" s="28">
        <f>Tabel2[[#This Row],[TTL 1]]+Tabel2[[#This Row],[TTL 2]]+Tabel2[[#This Row],[TTL 3]]+Tabel2[[#This Row],[TTL 4]]+Tabel2[[#This Row],[TTL 5]]+Tabel2[[#This Row],[TTL 6]]+Tabel2[[#This Row],[TTL 7]]+Tabel2[[#This Row],[TTL 8]]+Tabel2[[#This Row],[TTL 9]]+Tabel2[[#This Row],[TTL 10]]</f>
        <v>0</v>
      </c>
      <c r="L85" s="152">
        <v>371.66666666666663</v>
      </c>
      <c r="N85">
        <v>1</v>
      </c>
      <c r="R85" s="25">
        <f>SUM(Tabel2[[#This Row],[V 1]]*10+Tabel2[[#This Row],[GT 1]])/Tabel2[[#This Row],[AW 1]]*10+Tabel2[[#This Row],[BONUS 1]]</f>
        <v>0</v>
      </c>
      <c r="T85">
        <v>1</v>
      </c>
      <c r="X85" s="25">
        <f>SUM(Tabel2[[#This Row],[V 2]]*10+Tabel2[[#This Row],[GT 2]])/Tabel2[[#This Row],[AW 2]]*10+Tabel2[[#This Row],[BONUS 2]]</f>
        <v>0</v>
      </c>
      <c r="Z85">
        <v>1</v>
      </c>
      <c r="AD85" s="25">
        <f>SUM(Tabel2[[#This Row],[V 3]]*10+Tabel2[[#This Row],[GT 3]])/Tabel2[[#This Row],[AW 3]]*10+Tabel2[[#This Row],[BONUS 3]]</f>
        <v>0</v>
      </c>
      <c r="AF85">
        <v>1</v>
      </c>
      <c r="AJ85" s="25">
        <f>SUM(Tabel2[[#This Row],[V 4]]*10+Tabel2[[#This Row],[GT 4]])/Tabel2[[#This Row],[AW 4]]*10+Tabel2[[#This Row],[BONUS 4]]</f>
        <v>0</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5" s="24">
        <v>250</v>
      </c>
      <c r="BW85" s="32">
        <f>Tabel2[[#This Row],[Diploma]]-Tabel2[[#This Row],[Uitgeschreven]]</f>
        <v>0</v>
      </c>
      <c r="BX85" s="2" t="str">
        <f>IF(BW85=0,"geen actie",CONCATENATE("diploma uitschrijven: ",BU85," punten"))</f>
        <v>geen actie</v>
      </c>
      <c r="BZ85" s="162">
        <f>Tabel2[[#This Row],[pnt t/m 2021/22]]</f>
        <v>371.66666666666663</v>
      </c>
      <c r="CA85" s="162">
        <f>Tabel2[[#This Row],[pnt 2022/2023]]</f>
        <v>0</v>
      </c>
      <c r="CB85" s="162">
        <f t="shared" si="1"/>
        <v>371.66666666666663</v>
      </c>
    </row>
    <row r="86" spans="1:80" x14ac:dyDescent="0.3">
      <c r="A86" s="24" t="s">
        <v>288</v>
      </c>
      <c r="B86" s="24" t="s">
        <v>166</v>
      </c>
      <c r="D86" t="s">
        <v>302</v>
      </c>
      <c r="F86" s="27" t="s">
        <v>292</v>
      </c>
      <c r="G86" s="153">
        <f>Tabel2[[#This Row],[pnt t/m 2021/22]]+Tabel2[[#This Row],[pnt 2022/2023]]</f>
        <v>780.22893772893781</v>
      </c>
      <c r="H86">
        <v>2008</v>
      </c>
      <c r="I86">
        <v>2022</v>
      </c>
      <c r="J86" s="26">
        <f>Tabel2[[#This Row],[ijkdatum]]-Tabel2[[#This Row],[Geboren]]</f>
        <v>14</v>
      </c>
      <c r="K86" s="28">
        <f>Tabel2[[#This Row],[TTL 1]]+Tabel2[[#This Row],[TTL 2]]+Tabel2[[#This Row],[TTL 3]]+Tabel2[[#This Row],[TTL 4]]+Tabel2[[#This Row],[TTL 5]]+Tabel2[[#This Row],[TTL 6]]+Tabel2[[#This Row],[TTL 7]]+Tabel2[[#This Row],[TTL 8]]+Tabel2[[#This Row],[TTL 9]]+Tabel2[[#This Row],[TTL 10]]</f>
        <v>572.33333333333337</v>
      </c>
      <c r="L86" s="152">
        <v>207.89560439560441</v>
      </c>
      <c r="M86">
        <v>2</v>
      </c>
      <c r="N86">
        <v>6</v>
      </c>
      <c r="O86">
        <v>4</v>
      </c>
      <c r="P86">
        <v>22</v>
      </c>
      <c r="R86" s="25">
        <f>SUM(Tabel2[[#This Row],[V 1]]*10+Tabel2[[#This Row],[GT 1]])/Tabel2[[#This Row],[AW 1]]*10+Tabel2[[#This Row],[BONUS 1]]</f>
        <v>103.33333333333334</v>
      </c>
      <c r="S86">
        <v>1</v>
      </c>
      <c r="T86">
        <v>10</v>
      </c>
      <c r="U86">
        <v>9</v>
      </c>
      <c r="V86">
        <v>46</v>
      </c>
      <c r="X86" s="25">
        <f>SUM(Tabel2[[#This Row],[V 2]]*10+Tabel2[[#This Row],[GT 2]])/Tabel2[[#This Row],[AW 2]]*10+Tabel2[[#This Row],[BONUS 2]]</f>
        <v>136</v>
      </c>
      <c r="Y86">
        <v>2</v>
      </c>
      <c r="Z86">
        <v>7</v>
      </c>
      <c r="AA86">
        <v>7</v>
      </c>
      <c r="AB86">
        <v>35</v>
      </c>
      <c r="AD86" s="25">
        <f>SUM(Tabel2[[#This Row],[V 3]]*10+Tabel2[[#This Row],[GT 3]])/Tabel2[[#This Row],[AW 3]]*10+Tabel2[[#This Row],[BONUS 3]]</f>
        <v>150</v>
      </c>
      <c r="AE86">
        <v>2</v>
      </c>
      <c r="AF86">
        <v>10</v>
      </c>
      <c r="AG86">
        <v>6</v>
      </c>
      <c r="AH86">
        <v>39</v>
      </c>
      <c r="AJ86" s="25">
        <f>SUM(Tabel2[[#This Row],[V 4]]*10+Tabel2[[#This Row],[GT 4]])/Tabel2[[#This Row],[AW 4]]*10+Tabel2[[#This Row],[BONUS 4]]</f>
        <v>99</v>
      </c>
      <c r="AK86">
        <v>1</v>
      </c>
      <c r="AL86">
        <v>10</v>
      </c>
      <c r="AM86">
        <v>5</v>
      </c>
      <c r="AN86">
        <v>34</v>
      </c>
      <c r="AP86" s="25">
        <f>SUM(Tabel2[[#This Row],[V 5]]*10+Tabel2[[#This Row],[GT 5]])/Tabel2[[#This Row],[AW 5]]*10+Tabel2[[#This Row],[BONUS 5]]</f>
        <v>84</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6" s="24">
        <v>750</v>
      </c>
      <c r="BW86" s="32">
        <f>Tabel2[[#This Row],[Diploma]]-Tabel2[[#This Row],[Uitgeschreven]]</f>
        <v>0</v>
      </c>
      <c r="BX86" s="2" t="str">
        <f>IF(BW86=0,"geen actie",CONCATENATE("diploma uitschrijven: ",BU86," punten"))</f>
        <v>geen actie</v>
      </c>
      <c r="BZ86" s="162">
        <f>Tabel2[[#This Row],[pnt t/m 2021/22]]</f>
        <v>207.89560439560441</v>
      </c>
      <c r="CA86" s="162">
        <f>Tabel2[[#This Row],[pnt 2022/2023]]</f>
        <v>572.33333333333337</v>
      </c>
      <c r="CB86" s="162">
        <f t="shared" si="1"/>
        <v>780.22893772893781</v>
      </c>
    </row>
    <row r="87" spans="1:80" x14ac:dyDescent="0.3">
      <c r="A87" s="24" t="s">
        <v>208</v>
      </c>
      <c r="D87" t="s">
        <v>680</v>
      </c>
      <c r="F87" s="27" t="s">
        <v>49</v>
      </c>
      <c r="G87" s="25">
        <f>Tabel2[[#This Row],[pnt t/m 2021/22]]+Tabel2[[#This Row],[pnt 2022/2023]]</f>
        <v>25</v>
      </c>
      <c r="H87">
        <v>2011</v>
      </c>
      <c r="I87">
        <v>2022</v>
      </c>
      <c r="J87" s="26">
        <f>Tabel2[[#This Row],[ijkdatum]]-Tabel2[[#This Row],[Geboren]]</f>
        <v>11</v>
      </c>
      <c r="K87" s="28">
        <f>Tabel2[[#This Row],[TTL 1]]+Tabel2[[#This Row],[TTL 2]]+Tabel2[[#This Row],[TTL 3]]+Tabel2[[#This Row],[TTL 4]]+Tabel2[[#This Row],[TTL 5]]+Tabel2[[#This Row],[TTL 6]]+Tabel2[[#This Row],[TTL 7]]+Tabel2[[#This Row],[TTL 8]]+Tabel2[[#This Row],[TTL 9]]+Tabel2[[#This Row],[TTL 10]]</f>
        <v>25</v>
      </c>
      <c r="L87" s="165"/>
      <c r="N87">
        <v>1</v>
      </c>
      <c r="R87" s="165">
        <f>SUM(Tabel2[[#This Row],[V 1]]*10+Tabel2[[#This Row],[GT 1]])/Tabel2[[#This Row],[AW 1]]*10+Tabel2[[#This Row],[BONUS 1]]</f>
        <v>0</v>
      </c>
      <c r="T87">
        <v>1</v>
      </c>
      <c r="X87" s="25">
        <f>SUM(Tabel2[[#This Row],[V 2]]*10+Tabel2[[#This Row],[GT 2]])/Tabel2[[#This Row],[AW 2]]*10+Tabel2[[#This Row],[BONUS 2]]</f>
        <v>0</v>
      </c>
      <c r="Y87">
        <v>6</v>
      </c>
      <c r="Z87">
        <v>10</v>
      </c>
      <c r="AA87">
        <v>0</v>
      </c>
      <c r="AB87">
        <v>25</v>
      </c>
      <c r="AD87" s="25">
        <f>SUM(Tabel2[[#This Row],[V 3]]*10+Tabel2[[#This Row],[GT 3]])/Tabel2[[#This Row],[AW 3]]*10+Tabel2[[#This Row],[BONUS 3]]</f>
        <v>25</v>
      </c>
      <c r="AF87">
        <v>1</v>
      </c>
      <c r="AJ87" s="25">
        <f>SUM(Tabel2[[#This Row],[V 4]]*10+Tabel2[[#This Row],[GT 4]])/Tabel2[[#This Row],[AW 4]]*10+Tabel2[[#This Row],[BONUS 4]]</f>
        <v>0</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7" s="24">
        <v>0</v>
      </c>
      <c r="BW87" s="24">
        <f>Tabel2[[#This Row],[Diploma]]-Tabel2[[#This Row],[Uitgeschreven]]</f>
        <v>0</v>
      </c>
      <c r="BX87" s="168" t="str">
        <f>IF(BW87=0,"geen actie",CONCATENATE("diploma uitschrijven: ",BU87," punten"))</f>
        <v>geen actie</v>
      </c>
      <c r="BZ87" s="162">
        <f>Tabel2[[#This Row],[pnt t/m 2021/22]]</f>
        <v>0</v>
      </c>
      <c r="CA87" s="162">
        <f>Tabel2[[#This Row],[pnt 2022/2023]]</f>
        <v>25</v>
      </c>
      <c r="CB87" s="162">
        <f t="shared" si="1"/>
        <v>25</v>
      </c>
    </row>
    <row r="88" spans="1:80" x14ac:dyDescent="0.3">
      <c r="A88" s="24" t="s">
        <v>275</v>
      </c>
      <c r="B88" s="24" t="s">
        <v>166</v>
      </c>
      <c r="D88" t="s">
        <v>280</v>
      </c>
      <c r="E88" s="24">
        <v>119415</v>
      </c>
      <c r="F88" s="27" t="s">
        <v>59</v>
      </c>
      <c r="G88" s="153">
        <f>Tabel2[[#This Row],[pnt t/m 2021/22]]+Tabel2[[#This Row],[pnt 2022/2023]]</f>
        <v>85.833333333333343</v>
      </c>
      <c r="H88">
        <v>2011</v>
      </c>
      <c r="I88">
        <v>2022</v>
      </c>
      <c r="J88" s="26">
        <f>Tabel2[[#This Row],[ijkdatum]]-Tabel2[[#This Row],[Geboren]]</f>
        <v>11</v>
      </c>
      <c r="K88" s="28">
        <f>Tabel2[[#This Row],[TTL 1]]+Tabel2[[#This Row],[TTL 2]]+Tabel2[[#This Row],[TTL 3]]+Tabel2[[#This Row],[TTL 4]]+Tabel2[[#This Row],[TTL 5]]+Tabel2[[#This Row],[TTL 6]]+Tabel2[[#This Row],[TTL 7]]+Tabel2[[#This Row],[TTL 8]]+Tabel2[[#This Row],[TTL 9]]+Tabel2[[#This Row],[TTL 10]]</f>
        <v>0</v>
      </c>
      <c r="L88" s="152">
        <v>85.833333333333343</v>
      </c>
      <c r="N88">
        <v>1</v>
      </c>
      <c r="R88" s="25">
        <f>SUM(Tabel2[[#This Row],[V 1]]*10+Tabel2[[#This Row],[GT 1]])/Tabel2[[#This Row],[AW 1]]*10+Tabel2[[#This Row],[BONUS 1]]</f>
        <v>0</v>
      </c>
      <c r="T88">
        <v>1</v>
      </c>
      <c r="X88" s="25">
        <f>SUM(Tabel2[[#This Row],[V 2]]*10+Tabel2[[#This Row],[GT 2]])/Tabel2[[#This Row],[AW 2]]*10+Tabel2[[#This Row],[BONUS 2]]</f>
        <v>0</v>
      </c>
      <c r="Z88">
        <v>1</v>
      </c>
      <c r="AD88" s="25">
        <f>SUM(Tabel2[[#This Row],[V 3]]*10+Tabel2[[#This Row],[GT 3]])/Tabel2[[#This Row],[AW 3]]*10+Tabel2[[#This Row],[BONUS 3]]</f>
        <v>0</v>
      </c>
      <c r="AF88">
        <v>1</v>
      </c>
      <c r="AJ88" s="25">
        <f>SUM(Tabel2[[#This Row],[V 4]]*10+Tabel2[[#This Row],[GT 4]])/Tabel2[[#This Row],[AW 4]]*10+Tabel2[[#This Row],[BONUS 4]]</f>
        <v>0</v>
      </c>
      <c r="AL88">
        <v>1</v>
      </c>
      <c r="AP88" s="25">
        <f>SUM(Tabel2[[#This Row],[V 5]]*10+Tabel2[[#This Row],[GT 5]])/Tabel2[[#This Row],[AW 5]]*10+Tabel2[[#This Row],[BONUS 5]]</f>
        <v>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8" s="24">
        <v>0</v>
      </c>
      <c r="BW88" s="32">
        <f>Tabel2[[#This Row],[Diploma]]-Tabel2[[#This Row],[Uitgeschreven]]</f>
        <v>0</v>
      </c>
      <c r="BX88" s="2" t="str">
        <f>IF(BW88=0,"geen actie",CONCATENATE("diploma uitschrijven: ",BU88," punten"))</f>
        <v>geen actie</v>
      </c>
      <c r="BZ88" s="162">
        <f>Tabel2[[#This Row],[pnt t/m 2021/22]]</f>
        <v>85.833333333333343</v>
      </c>
      <c r="CA88" s="162">
        <f>Tabel2[[#This Row],[pnt 2022/2023]]</f>
        <v>0</v>
      </c>
      <c r="CB88" s="162">
        <f t="shared" si="1"/>
        <v>85.833333333333343</v>
      </c>
    </row>
    <row r="89" spans="1:80" x14ac:dyDescent="0.3">
      <c r="A89" s="24" t="s">
        <v>251</v>
      </c>
      <c r="B89" s="24" t="s">
        <v>166</v>
      </c>
      <c r="D89" t="s">
        <v>261</v>
      </c>
      <c r="E89" s="24">
        <v>119261</v>
      </c>
      <c r="F89" s="27" t="s">
        <v>43</v>
      </c>
      <c r="G89" s="153">
        <f>Tabel2[[#This Row],[pnt t/m 2021/22]]+Tabel2[[#This Row],[pnt 2022/2023]]</f>
        <v>277.11344537815125</v>
      </c>
      <c r="H89">
        <v>2006</v>
      </c>
      <c r="I89">
        <v>2022</v>
      </c>
      <c r="J89" s="26">
        <f>Tabel2[[#This Row],[ijkdatum]]-Tabel2[[#This Row],[Geboren]]</f>
        <v>16</v>
      </c>
      <c r="K89" s="28">
        <f>Tabel2[[#This Row],[TTL 1]]+Tabel2[[#This Row],[TTL 2]]+Tabel2[[#This Row],[TTL 3]]+Tabel2[[#This Row],[TTL 4]]+Tabel2[[#This Row],[TTL 5]]+Tabel2[[#This Row],[TTL 6]]+Tabel2[[#This Row],[TTL 7]]+Tabel2[[#This Row],[TTL 8]]+Tabel2[[#This Row],[TTL 9]]+Tabel2[[#This Row],[TTL 10]]</f>
        <v>0</v>
      </c>
      <c r="L89" s="152">
        <v>277.11344537815125</v>
      </c>
      <c r="N89">
        <v>1</v>
      </c>
      <c r="R89" s="25">
        <f>SUM(Tabel2[[#This Row],[V 1]]*10+Tabel2[[#This Row],[GT 1]])/Tabel2[[#This Row],[AW 1]]*10+Tabel2[[#This Row],[BONUS 1]]</f>
        <v>0</v>
      </c>
      <c r="T89">
        <v>1</v>
      </c>
      <c r="X89" s="25">
        <f>SUM(Tabel2[[#This Row],[V 2]]*10+Tabel2[[#This Row],[GT 2]])/Tabel2[[#This Row],[AW 2]]*10+Tabel2[[#This Row],[BONUS 2]]</f>
        <v>0</v>
      </c>
      <c r="Z89">
        <v>1</v>
      </c>
      <c r="AD89" s="25">
        <f>SUM(Tabel2[[#This Row],[V 3]]*10+Tabel2[[#This Row],[GT 3]])/Tabel2[[#This Row],[AW 3]]*10+Tabel2[[#This Row],[BONUS 3]]</f>
        <v>0</v>
      </c>
      <c r="AF89">
        <v>1</v>
      </c>
      <c r="AJ89" s="25">
        <f>SUM(Tabel2[[#This Row],[V 4]]*10+Tabel2[[#This Row],[GT 4]])/Tabel2[[#This Row],[AW 4]]*10+Tabel2[[#This Row],[BONUS 4]]</f>
        <v>0</v>
      </c>
      <c r="AL89">
        <v>1</v>
      </c>
      <c r="AP89" s="25">
        <f>SUM(Tabel2[[#This Row],[V 5]]*10+Tabel2[[#This Row],[GT 5]])/Tabel2[[#This Row],[AW 5]]*10+Tabel2[[#This Row],[BONUS 5]]</f>
        <v>0</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9" s="24">
        <v>250</v>
      </c>
      <c r="BW89" s="32">
        <f>Tabel2[[#This Row],[Diploma]]-Tabel2[[#This Row],[Uitgeschreven]]</f>
        <v>0</v>
      </c>
      <c r="BX89" s="2" t="str">
        <f>IF(BW89=0,"geen actie",CONCATENATE("diploma uitschrijven: ",BU89," punten"))</f>
        <v>geen actie</v>
      </c>
      <c r="BZ89" s="162">
        <f>Tabel2[[#This Row],[pnt t/m 2021/22]]</f>
        <v>277.11344537815125</v>
      </c>
      <c r="CA89" s="162">
        <f>Tabel2[[#This Row],[pnt 2022/2023]]</f>
        <v>0</v>
      </c>
      <c r="CB89" s="162">
        <f t="shared" si="1"/>
        <v>277.11344537815125</v>
      </c>
    </row>
    <row r="90" spans="1:80" x14ac:dyDescent="0.3">
      <c r="A90" s="24" t="s">
        <v>314</v>
      </c>
      <c r="B90" s="24" t="s">
        <v>166</v>
      </c>
      <c r="D90" t="s">
        <v>322</v>
      </c>
      <c r="E90" s="24">
        <v>118397</v>
      </c>
      <c r="F90" s="27" t="s">
        <v>32</v>
      </c>
      <c r="G90" s="153">
        <f>Tabel2[[#This Row],[pnt t/m 2021/22]]+Tabel2[[#This Row],[pnt 2022/2023]]</f>
        <v>573.81313131313141</v>
      </c>
      <c r="H90">
        <v>2010</v>
      </c>
      <c r="I90">
        <v>2022</v>
      </c>
      <c r="J90" s="26">
        <f>Tabel2[[#This Row],[ijkdatum]]-Tabel2[[#This Row],[Geboren]]</f>
        <v>12</v>
      </c>
      <c r="K90" s="28">
        <f>Tabel2[[#This Row],[TTL 1]]+Tabel2[[#This Row],[TTL 2]]+Tabel2[[#This Row],[TTL 3]]+Tabel2[[#This Row],[TTL 4]]+Tabel2[[#This Row],[TTL 5]]+Tabel2[[#This Row],[TTL 6]]+Tabel2[[#This Row],[TTL 7]]+Tabel2[[#This Row],[TTL 8]]+Tabel2[[#This Row],[TTL 9]]+Tabel2[[#This Row],[TTL 10]]</f>
        <v>0</v>
      </c>
      <c r="L90" s="152">
        <v>573.81313131313141</v>
      </c>
      <c r="N90">
        <v>1</v>
      </c>
      <c r="R90" s="25">
        <f>SUM(Tabel2[[#This Row],[V 1]]*10+Tabel2[[#This Row],[GT 1]])/Tabel2[[#This Row],[AW 1]]*10+Tabel2[[#This Row],[BONUS 1]]</f>
        <v>0</v>
      </c>
      <c r="T90">
        <v>1</v>
      </c>
      <c r="X90" s="25">
        <f>SUM(Tabel2[[#This Row],[V 2]]*10+Tabel2[[#This Row],[GT 2]])/Tabel2[[#This Row],[AW 2]]*10+Tabel2[[#This Row],[BONUS 2]]</f>
        <v>0</v>
      </c>
      <c r="Z90">
        <v>1</v>
      </c>
      <c r="AD90" s="25">
        <f>SUM(Tabel2[[#This Row],[V 3]]*10+Tabel2[[#This Row],[GT 3]])/Tabel2[[#This Row],[AW 3]]*10+Tabel2[[#This Row],[BONUS 3]]</f>
        <v>0</v>
      </c>
      <c r="AF90">
        <v>1</v>
      </c>
      <c r="AJ90" s="25">
        <f>SUM(Tabel2[[#This Row],[V 4]]*10+Tabel2[[#This Row],[GT 4]])/Tabel2[[#This Row],[AW 4]]*10+Tabel2[[#This Row],[BONUS 4]]</f>
        <v>0</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90" s="24">
        <v>500</v>
      </c>
      <c r="BW90" s="32">
        <f>Tabel2[[#This Row],[Diploma]]-Tabel2[[#This Row],[Uitgeschreven]]</f>
        <v>0</v>
      </c>
      <c r="BX90" s="2" t="str">
        <f>IF(BW90=0,"geen actie",CONCATENATE("diploma uitschrijven: ",BU90," punten"))</f>
        <v>geen actie</v>
      </c>
      <c r="BZ90" s="162">
        <f>Tabel2[[#This Row],[pnt t/m 2021/22]]</f>
        <v>573.81313131313141</v>
      </c>
      <c r="CA90" s="162">
        <f>Tabel2[[#This Row],[pnt 2022/2023]]</f>
        <v>0</v>
      </c>
      <c r="CB90" s="162">
        <f t="shared" si="1"/>
        <v>573.81313131313141</v>
      </c>
    </row>
    <row r="91" spans="1:80" x14ac:dyDescent="0.3">
      <c r="A91" s="24" t="s">
        <v>275</v>
      </c>
      <c r="B91" s="24" t="s">
        <v>166</v>
      </c>
      <c r="D91" t="s">
        <v>281</v>
      </c>
      <c r="F91" s="27" t="s">
        <v>59</v>
      </c>
      <c r="G91" s="153">
        <f>Tabel2[[#This Row],[pnt t/m 2021/22]]+Tabel2[[#This Row],[pnt 2022/2023]]</f>
        <v>162.12121212121212</v>
      </c>
      <c r="H91">
        <v>2011</v>
      </c>
      <c r="I91">
        <v>2022</v>
      </c>
      <c r="J91" s="26">
        <f>Tabel2[[#This Row],[ijkdatum]]-Tabel2[[#This Row],[Geboren]]</f>
        <v>11</v>
      </c>
      <c r="K91" s="28">
        <f>Tabel2[[#This Row],[TTL 1]]+Tabel2[[#This Row],[TTL 2]]+Tabel2[[#This Row],[TTL 3]]+Tabel2[[#This Row],[TTL 4]]+Tabel2[[#This Row],[TTL 5]]+Tabel2[[#This Row],[TTL 6]]+Tabel2[[#This Row],[TTL 7]]+Tabel2[[#This Row],[TTL 8]]+Tabel2[[#This Row],[TTL 9]]+Tabel2[[#This Row],[TTL 10]]</f>
        <v>0</v>
      </c>
      <c r="L91" s="152">
        <v>162.12121212121212</v>
      </c>
      <c r="N91">
        <v>1</v>
      </c>
      <c r="R91" s="25">
        <f>SUM(Tabel2[[#This Row],[V 1]]*10+Tabel2[[#This Row],[GT 1]])/Tabel2[[#This Row],[AW 1]]*10+Tabel2[[#This Row],[BONUS 1]]</f>
        <v>0</v>
      </c>
      <c r="T91">
        <v>1</v>
      </c>
      <c r="X91" s="25">
        <f>SUM(Tabel2[[#This Row],[V 2]]*10+Tabel2[[#This Row],[GT 2]])/Tabel2[[#This Row],[AW 2]]*10+Tabel2[[#This Row],[BONUS 2]]</f>
        <v>0</v>
      </c>
      <c r="Z91">
        <v>1</v>
      </c>
      <c r="AD91" s="25">
        <f>SUM(Tabel2[[#This Row],[V 3]]*10+Tabel2[[#This Row],[GT 3]])/Tabel2[[#This Row],[AW 3]]*10+Tabel2[[#This Row],[BONUS 3]]</f>
        <v>0</v>
      </c>
      <c r="AF91">
        <v>1</v>
      </c>
      <c r="AJ91" s="25">
        <f>SUM(Tabel2[[#This Row],[V 4]]*10+Tabel2[[#This Row],[GT 4]])/Tabel2[[#This Row],[AW 4]]*10+Tabel2[[#This Row],[BONUS 4]]</f>
        <v>0</v>
      </c>
      <c r="AL91">
        <v>1</v>
      </c>
      <c r="AP91" s="25">
        <f>SUM(Tabel2[[#This Row],[V 5]]*10+Tabel2[[#This Row],[GT 5]])/Tabel2[[#This Row],[AW 5]]*10+Tabel2[[#This Row],[BONUS 5]]</f>
        <v>0</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1" s="24">
        <v>0</v>
      </c>
      <c r="BW91" s="32">
        <f>Tabel2[[#This Row],[Diploma]]-Tabel2[[#This Row],[Uitgeschreven]]</f>
        <v>0</v>
      </c>
      <c r="BX91" s="2" t="str">
        <f>IF(BW91=0,"geen actie",CONCATENATE("diploma uitschrijven: ",BU91," punten"))</f>
        <v>geen actie</v>
      </c>
      <c r="BZ91" s="162">
        <f>Tabel2[[#This Row],[pnt t/m 2021/22]]</f>
        <v>162.12121212121212</v>
      </c>
      <c r="CA91" s="162">
        <f>Tabel2[[#This Row],[pnt 2022/2023]]</f>
        <v>0</v>
      </c>
      <c r="CB91" s="162">
        <f t="shared" si="1"/>
        <v>162.12121212121212</v>
      </c>
    </row>
    <row r="92" spans="1:80" x14ac:dyDescent="0.3">
      <c r="A92" s="24" t="s">
        <v>209</v>
      </c>
      <c r="B92" s="24" t="s">
        <v>166</v>
      </c>
      <c r="D92" t="s">
        <v>222</v>
      </c>
      <c r="E92" s="24">
        <v>120096</v>
      </c>
      <c r="F92" s="27" t="s">
        <v>223</v>
      </c>
      <c r="G92" s="153">
        <f>Tabel2[[#This Row],[pnt t/m 2021/22]]+Tabel2[[#This Row],[pnt 2022/2023]]</f>
        <v>150</v>
      </c>
      <c r="H92">
        <v>2011</v>
      </c>
      <c r="I92">
        <v>2022</v>
      </c>
      <c r="J92" s="26">
        <f>Tabel2[[#This Row],[ijkdatum]]-Tabel2[[#This Row],[Geboren]]</f>
        <v>11</v>
      </c>
      <c r="K92" s="28">
        <f>Tabel2[[#This Row],[TTL 1]]+Tabel2[[#This Row],[TTL 2]]+Tabel2[[#This Row],[TTL 3]]+Tabel2[[#This Row],[TTL 4]]+Tabel2[[#This Row],[TTL 5]]+Tabel2[[#This Row],[TTL 6]]+Tabel2[[#This Row],[TTL 7]]+Tabel2[[#This Row],[TTL 8]]+Tabel2[[#This Row],[TTL 9]]+Tabel2[[#This Row],[TTL 10]]</f>
        <v>0</v>
      </c>
      <c r="L92" s="152">
        <v>150</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F92">
        <v>1</v>
      </c>
      <c r="AJ92" s="25">
        <f>SUM(Tabel2[[#This Row],[V 4]]*10+Tabel2[[#This Row],[GT 4]])/Tabel2[[#This Row],[AW 4]]*10+Tabel2[[#This Row],[BONUS 4]]</f>
        <v>0</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2" s="24">
        <v>0</v>
      </c>
      <c r="BW92" s="32">
        <f>Tabel2[[#This Row],[Diploma]]-Tabel2[[#This Row],[Uitgeschreven]]</f>
        <v>0</v>
      </c>
      <c r="BX92" s="2" t="str">
        <f>IF(BW92=0,"geen actie",CONCATENATE("diploma uitschrijven: ",BU92," punten"))</f>
        <v>geen actie</v>
      </c>
      <c r="BZ92" s="162">
        <f>Tabel2[[#This Row],[pnt t/m 2021/22]]</f>
        <v>150</v>
      </c>
      <c r="CA92" s="162">
        <f>Tabel2[[#This Row],[pnt 2022/2023]]</f>
        <v>0</v>
      </c>
      <c r="CB92" s="162">
        <f t="shared" si="1"/>
        <v>150</v>
      </c>
    </row>
    <row r="93" spans="1:80" x14ac:dyDescent="0.3">
      <c r="A93" s="24" t="s">
        <v>209</v>
      </c>
      <c r="B93" s="24" t="s">
        <v>166</v>
      </c>
      <c r="D93" t="s">
        <v>224</v>
      </c>
      <c r="E93" s="24">
        <v>120142</v>
      </c>
      <c r="F93" s="27" t="s">
        <v>170</v>
      </c>
      <c r="G93" s="153">
        <f>Tabel2[[#This Row],[pnt t/m 2021/22]]+Tabel2[[#This Row],[pnt 2022/2023]]</f>
        <v>281.46428571428572</v>
      </c>
      <c r="H93">
        <v>2011</v>
      </c>
      <c r="I93">
        <v>2022</v>
      </c>
      <c r="J93" s="26">
        <f>Tabel2[[#This Row],[ijkdatum]]-Tabel2[[#This Row],[Geboren]]</f>
        <v>11</v>
      </c>
      <c r="K93" s="28">
        <f>Tabel2[[#This Row],[TTL 1]]+Tabel2[[#This Row],[TTL 2]]+Tabel2[[#This Row],[TTL 3]]+Tabel2[[#This Row],[TTL 4]]+Tabel2[[#This Row],[TTL 5]]+Tabel2[[#This Row],[TTL 6]]+Tabel2[[#This Row],[TTL 7]]+Tabel2[[#This Row],[TTL 8]]+Tabel2[[#This Row],[TTL 9]]+Tabel2[[#This Row],[TTL 10]]</f>
        <v>83.75</v>
      </c>
      <c r="L93" s="152">
        <v>197.71428571428572</v>
      </c>
      <c r="N93">
        <v>1</v>
      </c>
      <c r="R93" s="25">
        <f>SUM(Tabel2[[#This Row],[V 1]]*10+Tabel2[[#This Row],[GT 1]])/Tabel2[[#This Row],[AW 1]]*10+Tabel2[[#This Row],[BONUS 1]]</f>
        <v>0</v>
      </c>
      <c r="T93">
        <v>1</v>
      </c>
      <c r="X93" s="25">
        <f>SUM(Tabel2[[#This Row],[V 2]]*10+Tabel2[[#This Row],[GT 2]])/Tabel2[[#This Row],[AW 2]]*10+Tabel2[[#This Row],[BONUS 2]]</f>
        <v>0</v>
      </c>
      <c r="Z93">
        <v>1</v>
      </c>
      <c r="AD93" s="25">
        <f>SUM(Tabel2[[#This Row],[V 3]]*10+Tabel2[[#This Row],[GT 3]])/Tabel2[[#This Row],[AW 3]]*10+Tabel2[[#This Row],[BONUS 3]]</f>
        <v>0</v>
      </c>
      <c r="AF93">
        <v>1</v>
      </c>
      <c r="AJ93" s="25">
        <f>SUM(Tabel2[[#This Row],[V 4]]*10+Tabel2[[#This Row],[GT 4]])/Tabel2[[#This Row],[AW 4]]*10+Tabel2[[#This Row],[BONUS 4]]</f>
        <v>0</v>
      </c>
      <c r="AL93">
        <v>1</v>
      </c>
      <c r="AP93" s="25">
        <f>SUM(Tabel2[[#This Row],[V 5]]*10+Tabel2[[#This Row],[GT 5]])/Tabel2[[#This Row],[AW 5]]*10+Tabel2[[#This Row],[BONUS 5]]</f>
        <v>0</v>
      </c>
      <c r="AQ93">
        <v>9</v>
      </c>
      <c r="AR93">
        <v>8</v>
      </c>
      <c r="AS93">
        <v>4</v>
      </c>
      <c r="AT93">
        <v>27</v>
      </c>
      <c r="AV93" s="25">
        <f>SUM(Tabel2[[#This Row],[V 6]]*10+Tabel2[[#This Row],[GT 6]])/Tabel2[[#This Row],[AW 6]]*10+Tabel2[[#This Row],[BONUS 6]]</f>
        <v>83.75</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3" s="24">
        <v>0</v>
      </c>
      <c r="BW93" s="32">
        <f>Tabel2[[#This Row],[Diploma]]-Tabel2[[#This Row],[Uitgeschreven]]</f>
        <v>250</v>
      </c>
      <c r="BX93" s="2" t="str">
        <f>IF(BW93=0,"geen actie",CONCATENATE("diploma uitschrijven: ",BU93," punten"))</f>
        <v>diploma uitschrijven: 250 punten</v>
      </c>
      <c r="BZ93" s="162">
        <f>Tabel2[[#This Row],[pnt t/m 2021/22]]</f>
        <v>197.71428571428572</v>
      </c>
      <c r="CA93" s="162">
        <f>Tabel2[[#This Row],[pnt 2022/2023]]</f>
        <v>83.75</v>
      </c>
      <c r="CB93" s="162">
        <f t="shared" si="1"/>
        <v>281.46428571428572</v>
      </c>
    </row>
    <row r="94" spans="1:80" x14ac:dyDescent="0.3">
      <c r="A94" s="24" t="s">
        <v>209</v>
      </c>
      <c r="D94" t="s">
        <v>225</v>
      </c>
      <c r="E94" s="24">
        <v>119751</v>
      </c>
      <c r="F94" s="27" t="s">
        <v>43</v>
      </c>
      <c r="G94" s="153">
        <f>Tabel2[[#This Row],[pnt t/m 2021/22]]+Tabel2[[#This Row],[pnt 2022/2023]]</f>
        <v>730.74786324786328</v>
      </c>
      <c r="H94">
        <v>2012</v>
      </c>
      <c r="I94">
        <v>2022</v>
      </c>
      <c r="J94" s="26">
        <f>Tabel2[[#This Row],[ijkdatum]]-Tabel2[[#This Row],[Geboren]]</f>
        <v>10</v>
      </c>
      <c r="K94" s="28">
        <f>Tabel2[[#This Row],[TTL 1]]+Tabel2[[#This Row],[TTL 2]]+Tabel2[[#This Row],[TTL 3]]+Tabel2[[#This Row],[TTL 4]]+Tabel2[[#This Row],[TTL 5]]+Tabel2[[#This Row],[TTL 6]]+Tabel2[[#This Row],[TTL 7]]+Tabel2[[#This Row],[TTL 8]]+Tabel2[[#This Row],[TTL 9]]+Tabel2[[#This Row],[TTL 10]]</f>
        <v>270.83760683760681</v>
      </c>
      <c r="L94" s="152">
        <v>459.91025641025641</v>
      </c>
      <c r="N94">
        <v>1</v>
      </c>
      <c r="R94" s="25">
        <f>SUM(Tabel2[[#This Row],[V 1]]*10+Tabel2[[#This Row],[GT 1]])/Tabel2[[#This Row],[AW 1]]*10+Tabel2[[#This Row],[BONUS 1]]</f>
        <v>0</v>
      </c>
      <c r="S94">
        <v>10</v>
      </c>
      <c r="T94">
        <v>13</v>
      </c>
      <c r="U94">
        <v>6</v>
      </c>
      <c r="V94">
        <v>50</v>
      </c>
      <c r="X94" s="25">
        <f>SUM(Tabel2[[#This Row],[V 2]]*10+Tabel2[[#This Row],[GT 2]])/Tabel2[[#This Row],[AW 2]]*10+Tabel2[[#This Row],[BONUS 2]]</f>
        <v>84.615384615384613</v>
      </c>
      <c r="Z94">
        <v>1</v>
      </c>
      <c r="AD94" s="25">
        <f>SUM(Tabel2[[#This Row],[V 3]]*10+Tabel2[[#This Row],[GT 3]])/Tabel2[[#This Row],[AW 3]]*10+Tabel2[[#This Row],[BONUS 3]]</f>
        <v>0</v>
      </c>
      <c r="AE94">
        <v>7</v>
      </c>
      <c r="AF94">
        <v>9</v>
      </c>
      <c r="AG94">
        <v>3</v>
      </c>
      <c r="AH94">
        <v>26</v>
      </c>
      <c r="AJ94" s="25">
        <f>SUM(Tabel2[[#This Row],[V 4]]*10+Tabel2[[#This Row],[GT 4]])/Tabel2[[#This Row],[AW 4]]*10+Tabel2[[#This Row],[BONUS 4]]</f>
        <v>62.222222222222221</v>
      </c>
      <c r="AL94">
        <v>1</v>
      </c>
      <c r="AP94" s="25">
        <f>SUM(Tabel2[[#This Row],[V 5]]*10+Tabel2[[#This Row],[GT 5]])/Tabel2[[#This Row],[AW 5]]*10+Tabel2[[#This Row],[BONUS 5]]</f>
        <v>0</v>
      </c>
      <c r="AQ94">
        <v>10</v>
      </c>
      <c r="AR94">
        <v>10</v>
      </c>
      <c r="AS94">
        <v>8</v>
      </c>
      <c r="AT94">
        <v>44</v>
      </c>
      <c r="AV94" s="25">
        <f>SUM(Tabel2[[#This Row],[V 6]]*10+Tabel2[[#This Row],[GT 6]])/Tabel2[[#This Row],[AW 6]]*10+Tabel2[[#This Row],[BONUS 6]]</f>
        <v>124</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94" s="24">
        <v>500</v>
      </c>
      <c r="BW94" s="32">
        <f>Tabel2[[#This Row],[Diploma]]-Tabel2[[#This Row],[Uitgeschreven]]</f>
        <v>0</v>
      </c>
      <c r="BX94" s="2" t="str">
        <f>IF(BW94=0,"geen actie",CONCATENATE("diploma uitschrijven: ",BU94," punten"))</f>
        <v>geen actie</v>
      </c>
      <c r="BZ94" s="162">
        <f>Tabel2[[#This Row],[pnt t/m 2021/22]]</f>
        <v>459.91025641025641</v>
      </c>
      <c r="CA94" s="162">
        <f>Tabel2[[#This Row],[pnt 2022/2023]]</f>
        <v>270.83760683760681</v>
      </c>
      <c r="CB94" s="162">
        <f t="shared" si="1"/>
        <v>730.74786324786328</v>
      </c>
    </row>
    <row r="95" spans="1:80" x14ac:dyDescent="0.3">
      <c r="A95" s="24" t="s">
        <v>208</v>
      </c>
      <c r="B95" s="24" t="s">
        <v>166</v>
      </c>
      <c r="D95" t="s">
        <v>181</v>
      </c>
      <c r="E95" s="24">
        <v>117553</v>
      </c>
      <c r="F95" s="27" t="s">
        <v>49</v>
      </c>
      <c r="G95" s="153">
        <f>Tabel2[[#This Row],[pnt t/m 2021/22]]+Tabel2[[#This Row],[pnt 2022/2023]]</f>
        <v>1878.5357142857142</v>
      </c>
      <c r="H95">
        <v>2009</v>
      </c>
      <c r="I95">
        <v>2022</v>
      </c>
      <c r="J95" s="26">
        <f>Tabel2[[#This Row],[ijkdatum]]-Tabel2[[#This Row],[Geboren]]</f>
        <v>13</v>
      </c>
      <c r="K95" s="28">
        <f>Tabel2[[#This Row],[TTL 1]]+Tabel2[[#This Row],[TTL 2]]+Tabel2[[#This Row],[TTL 3]]+Tabel2[[#This Row],[TTL 4]]+Tabel2[[#This Row],[TTL 5]]+Tabel2[[#This Row],[TTL 6]]+Tabel2[[#This Row],[TTL 7]]+Tabel2[[#This Row],[TTL 8]]+Tabel2[[#This Row],[TTL 9]]+Tabel2[[#This Row],[TTL 10]]</f>
        <v>415.41666666666663</v>
      </c>
      <c r="L95" s="152">
        <v>1463.1190476190477</v>
      </c>
      <c r="M95">
        <v>15</v>
      </c>
      <c r="N95">
        <v>8</v>
      </c>
      <c r="O95">
        <v>2</v>
      </c>
      <c r="P95">
        <v>27</v>
      </c>
      <c r="R95" s="25">
        <f>SUM(Tabel2[[#This Row],[V 1]]*10+Tabel2[[#This Row],[GT 1]])/Tabel2[[#This Row],[AW 1]]*10+Tabel2[[#This Row],[BONUS 1]]</f>
        <v>58.75</v>
      </c>
      <c r="S95">
        <v>8</v>
      </c>
      <c r="T95">
        <v>6</v>
      </c>
      <c r="U95">
        <v>5</v>
      </c>
      <c r="V95">
        <v>28</v>
      </c>
      <c r="X95" s="25">
        <f>SUM(Tabel2[[#This Row],[V 2]]*10+Tabel2[[#This Row],[GT 2]])/Tabel2[[#This Row],[AW 2]]*10+Tabel2[[#This Row],[BONUS 2]]</f>
        <v>130</v>
      </c>
      <c r="Z95">
        <v>1</v>
      </c>
      <c r="AD95" s="25">
        <f>SUM(Tabel2[[#This Row],[V 3]]*10+Tabel2[[#This Row],[GT 3]])/Tabel2[[#This Row],[AW 3]]*10+Tabel2[[#This Row],[BONUS 3]]</f>
        <v>0</v>
      </c>
      <c r="AE95">
        <v>10</v>
      </c>
      <c r="AF95">
        <v>9</v>
      </c>
      <c r="AG95">
        <v>6</v>
      </c>
      <c r="AH95">
        <v>36</v>
      </c>
      <c r="AJ95" s="25">
        <f>SUM(Tabel2[[#This Row],[V 4]]*10+Tabel2[[#This Row],[GT 4]])/Tabel2[[#This Row],[AW 4]]*10+Tabel2[[#This Row],[BONUS 4]]</f>
        <v>106.66666666666666</v>
      </c>
      <c r="AK95">
        <v>6</v>
      </c>
      <c r="AL95">
        <v>8</v>
      </c>
      <c r="AM95">
        <v>5</v>
      </c>
      <c r="AN95">
        <v>30</v>
      </c>
      <c r="AP95" s="25">
        <f>SUM(Tabel2[[#This Row],[V 5]]*10+Tabel2[[#This Row],[GT 5]])/Tabel2[[#This Row],[AW 5]]*10+Tabel2[[#This Row],[BONUS 5]]</f>
        <v>100</v>
      </c>
      <c r="AQ95">
        <v>7</v>
      </c>
      <c r="AR95">
        <v>9</v>
      </c>
      <c r="AS95">
        <v>0</v>
      </c>
      <c r="AT95">
        <v>18</v>
      </c>
      <c r="AV95" s="25">
        <f>SUM(Tabel2[[#This Row],[V 6]]*10+Tabel2[[#This Row],[GT 6]])/Tabel2[[#This Row],[AW 6]]*10+Tabel2[[#This Row],[BONUS 6]]</f>
        <v>20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5" s="24">
        <v>1500</v>
      </c>
      <c r="BW95" s="32">
        <f>Tabel2[[#This Row],[Diploma]]-Tabel2[[#This Row],[Uitgeschreven]]</f>
        <v>0</v>
      </c>
      <c r="BX95" s="2" t="str">
        <f>IF(BW95=0,"geen actie",CONCATENATE("diploma uitschrijven: ",BU95," punten"))</f>
        <v>geen actie</v>
      </c>
      <c r="BZ95" s="162">
        <f>Tabel2[[#This Row],[pnt t/m 2021/22]]</f>
        <v>1463.1190476190477</v>
      </c>
      <c r="CA95" s="162">
        <f>Tabel2[[#This Row],[pnt 2022/2023]]</f>
        <v>415.41666666666663</v>
      </c>
      <c r="CB95" s="162">
        <f t="shared" si="1"/>
        <v>1878.5357142857142</v>
      </c>
    </row>
    <row r="96" spans="1:80" x14ac:dyDescent="0.3">
      <c r="A96" s="24" t="s">
        <v>251</v>
      </c>
      <c r="B96" s="24" t="s">
        <v>166</v>
      </c>
      <c r="D96" t="s">
        <v>629</v>
      </c>
      <c r="E96" s="24">
        <v>118918</v>
      </c>
      <c r="F96" s="27" t="s">
        <v>29</v>
      </c>
      <c r="G96" s="153">
        <f>Tabel2[[#This Row],[pnt t/m 2021/22]]+Tabel2[[#This Row],[pnt 2022/2023]]</f>
        <v>342.29545454545456</v>
      </c>
      <c r="H96">
        <v>2008</v>
      </c>
      <c r="I96">
        <v>2022</v>
      </c>
      <c r="J96" s="26">
        <f>Tabel2[[#This Row],[ijkdatum]]-Tabel2[[#This Row],[Geboren]]</f>
        <v>14</v>
      </c>
      <c r="K96" s="28">
        <f>Tabel2[[#This Row],[TTL 1]]+Tabel2[[#This Row],[TTL 2]]+Tabel2[[#This Row],[TTL 3]]+Tabel2[[#This Row],[TTL 4]]+Tabel2[[#This Row],[TTL 5]]+Tabel2[[#This Row],[TTL 6]]+Tabel2[[#This Row],[TTL 7]]+Tabel2[[#This Row],[TTL 8]]+Tabel2[[#This Row],[TTL 9]]+Tabel2[[#This Row],[TTL 10]]</f>
        <v>342.29545454545456</v>
      </c>
      <c r="L96" s="152">
        <v>0</v>
      </c>
      <c r="M96">
        <v>7</v>
      </c>
      <c r="N96">
        <v>10</v>
      </c>
      <c r="O96">
        <v>7</v>
      </c>
      <c r="P96">
        <v>39</v>
      </c>
      <c r="R96" s="25">
        <f>SUM(Tabel2[[#This Row],[V 1]]*10+Tabel2[[#This Row],[GT 1]])/Tabel2[[#This Row],[AW 1]]*10+Tabel2[[#This Row],[BONUS 1]]</f>
        <v>109</v>
      </c>
      <c r="S96">
        <v>13</v>
      </c>
      <c r="T96">
        <v>11</v>
      </c>
      <c r="U96">
        <v>8</v>
      </c>
      <c r="V96">
        <v>46</v>
      </c>
      <c r="X96" s="25">
        <f>SUM(Tabel2[[#This Row],[V 2]]*10+Tabel2[[#This Row],[GT 2]])/Tabel2[[#This Row],[AW 2]]*10+Tabel2[[#This Row],[BONUS 2]]</f>
        <v>114.54545454545455</v>
      </c>
      <c r="Z96">
        <v>1</v>
      </c>
      <c r="AD96" s="25">
        <f>SUM(Tabel2[[#This Row],[V 3]]*10+Tabel2[[#This Row],[GT 3]])/Tabel2[[#This Row],[AW 3]]*10+Tabel2[[#This Row],[BONUS 3]]</f>
        <v>0</v>
      </c>
      <c r="AF96">
        <v>1</v>
      </c>
      <c r="AJ96" s="25">
        <f>SUM(Tabel2[[#This Row],[V 4]]*10+Tabel2[[#This Row],[GT 4]])/Tabel2[[#This Row],[AW 4]]*10+Tabel2[[#This Row],[BONUS 4]]</f>
        <v>0</v>
      </c>
      <c r="AK96">
        <v>13</v>
      </c>
      <c r="AL96">
        <v>8</v>
      </c>
      <c r="AM96">
        <v>6</v>
      </c>
      <c r="AN96">
        <v>35</v>
      </c>
      <c r="AP96" s="25">
        <f>SUM(Tabel2[[#This Row],[V 5]]*10+Tabel2[[#This Row],[GT 5]])/Tabel2[[#This Row],[AW 5]]*10+Tabel2[[#This Row],[BONUS 5]]</f>
        <v>118.75</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6" s="24">
        <v>250</v>
      </c>
      <c r="BW96" s="32">
        <f>Tabel2[[#This Row],[Diploma]]-Tabel2[[#This Row],[Uitgeschreven]]</f>
        <v>0</v>
      </c>
      <c r="BX96" s="2" t="str">
        <f>IF(BW96=0,"geen actie",CONCATENATE("diploma uitschrijven: ",BU96," punten"))</f>
        <v>geen actie</v>
      </c>
      <c r="BZ96" s="162">
        <f>Tabel2[[#This Row],[pnt t/m 2021/22]]</f>
        <v>0</v>
      </c>
      <c r="CA96" s="162">
        <f>Tabel2[[#This Row],[pnt 2022/2023]]</f>
        <v>342.29545454545456</v>
      </c>
      <c r="CB96" s="162">
        <f t="shared" si="1"/>
        <v>342.29545454545456</v>
      </c>
    </row>
    <row r="97" spans="1:80" x14ac:dyDescent="0.3">
      <c r="A97" s="24" t="s">
        <v>288</v>
      </c>
      <c r="B97" s="24" t="s">
        <v>166</v>
      </c>
      <c r="D97" t="s">
        <v>303</v>
      </c>
      <c r="E97" s="24">
        <v>117418</v>
      </c>
      <c r="F97" s="27" t="s">
        <v>57</v>
      </c>
      <c r="G97" s="153">
        <f>Tabel2[[#This Row],[pnt t/m 2021/22]]+Tabel2[[#This Row],[pnt 2022/2023]]</f>
        <v>997</v>
      </c>
      <c r="H97">
        <v>2004</v>
      </c>
      <c r="I97">
        <v>2022</v>
      </c>
      <c r="J97" s="26">
        <f>Tabel2[[#This Row],[ijkdatum]]-Tabel2[[#This Row],[Geboren]]</f>
        <v>18</v>
      </c>
      <c r="K97" s="28">
        <f>Tabel2[[#This Row],[TTL 1]]+Tabel2[[#This Row],[TTL 2]]+Tabel2[[#This Row],[TTL 3]]+Tabel2[[#This Row],[TTL 4]]+Tabel2[[#This Row],[TTL 5]]+Tabel2[[#This Row],[TTL 6]]+Tabel2[[#This Row],[TTL 7]]+Tabel2[[#This Row],[TTL 8]]+Tabel2[[#This Row],[TTL 9]]+Tabel2[[#This Row],[TTL 10]]</f>
        <v>0</v>
      </c>
      <c r="L97" s="152">
        <v>997</v>
      </c>
      <c r="N97">
        <v>1</v>
      </c>
      <c r="R97" s="25">
        <f>SUM(Tabel2[[#This Row],[V 1]]*10+Tabel2[[#This Row],[GT 1]])/Tabel2[[#This Row],[AW 1]]*10+Tabel2[[#This Row],[BONUS 1]]</f>
        <v>0</v>
      </c>
      <c r="T97">
        <v>1</v>
      </c>
      <c r="X97" s="25">
        <f>SUM(Tabel2[[#This Row],[V 2]]*10+Tabel2[[#This Row],[GT 2]])/Tabel2[[#This Row],[AW 2]]*10+Tabel2[[#This Row],[BONUS 2]]</f>
        <v>0</v>
      </c>
      <c r="Z97">
        <v>1</v>
      </c>
      <c r="AD97" s="25">
        <f>SUM(Tabel2[[#This Row],[V 3]]*10+Tabel2[[#This Row],[GT 3]])/Tabel2[[#This Row],[AW 3]]*10+Tabel2[[#This Row],[BONUS 3]]</f>
        <v>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7" s="24">
        <v>750</v>
      </c>
      <c r="BW97" s="32">
        <f>Tabel2[[#This Row],[Diploma]]-Tabel2[[#This Row],[Uitgeschreven]]</f>
        <v>0</v>
      </c>
      <c r="BX97" s="2" t="str">
        <f>IF(BW97=0,"geen actie",CONCATENATE("diploma uitschrijven: ",BU97," punten"))</f>
        <v>geen actie</v>
      </c>
      <c r="BZ97" s="162">
        <f>Tabel2[[#This Row],[pnt t/m 2021/22]]</f>
        <v>997</v>
      </c>
      <c r="CA97" s="162">
        <f>Tabel2[[#This Row],[pnt 2022/2023]]</f>
        <v>0</v>
      </c>
      <c r="CB97" s="162">
        <f t="shared" si="1"/>
        <v>997</v>
      </c>
    </row>
    <row r="98" spans="1:80" x14ac:dyDescent="0.3">
      <c r="A98" s="24" t="s">
        <v>208</v>
      </c>
      <c r="B98" s="24" t="s">
        <v>166</v>
      </c>
      <c r="D98" t="s">
        <v>182</v>
      </c>
      <c r="E98" s="24">
        <v>119258</v>
      </c>
      <c r="F98" s="27" t="s">
        <v>43</v>
      </c>
      <c r="G98" s="153">
        <f>Tabel2[[#This Row],[pnt t/m 2021/22]]+Tabel2[[#This Row],[pnt 2022/2023]]</f>
        <v>383.20238095238096</v>
      </c>
      <c r="H98">
        <v>2008</v>
      </c>
      <c r="I98">
        <v>2022</v>
      </c>
      <c r="J98" s="26">
        <f>Tabel2[[#This Row],[ijkdatum]]-Tabel2[[#This Row],[Geboren]]</f>
        <v>14</v>
      </c>
      <c r="K98" s="28">
        <f>Tabel2[[#This Row],[TTL 1]]+Tabel2[[#This Row],[TTL 2]]+Tabel2[[#This Row],[TTL 3]]+Tabel2[[#This Row],[TTL 4]]+Tabel2[[#This Row],[TTL 5]]+Tabel2[[#This Row],[TTL 6]]+Tabel2[[#This Row],[TTL 7]]+Tabel2[[#This Row],[TTL 8]]+Tabel2[[#This Row],[TTL 9]]+Tabel2[[#This Row],[TTL 10]]</f>
        <v>123.75</v>
      </c>
      <c r="L98" s="163">
        <v>259.45238095238096</v>
      </c>
      <c r="N98">
        <v>1</v>
      </c>
      <c r="R98" s="25">
        <f>SUM(Tabel2[[#This Row],[V 1]]*10+Tabel2[[#This Row],[GT 1]])/Tabel2[[#This Row],[AW 1]]*10+Tabel2[[#This Row],[BONUS 1]]</f>
        <v>0</v>
      </c>
      <c r="T98">
        <v>1</v>
      </c>
      <c r="X98" s="25">
        <f>SUM(Tabel2[[#This Row],[V 2]]*10+Tabel2[[#This Row],[GT 2]])/Tabel2[[#This Row],[AW 2]]*10+Tabel2[[#This Row],[BONUS 2]]</f>
        <v>0</v>
      </c>
      <c r="Z98">
        <v>1</v>
      </c>
      <c r="AD98" s="25">
        <f>SUM(Tabel2[[#This Row],[V 3]]*10+Tabel2[[#This Row],[GT 3]])/Tabel2[[#This Row],[AW 3]]*10+Tabel2[[#This Row],[BONUS 3]]</f>
        <v>0</v>
      </c>
      <c r="AE98">
        <v>9</v>
      </c>
      <c r="AF98">
        <v>6</v>
      </c>
      <c r="AG98">
        <v>2</v>
      </c>
      <c r="AH98">
        <v>19</v>
      </c>
      <c r="AJ98" s="25">
        <f>SUM(Tabel2[[#This Row],[V 4]]*10+Tabel2[[#This Row],[GT 4]])/Tabel2[[#This Row],[AW 4]]*10+Tabel2[[#This Row],[BONUS 4]]</f>
        <v>65</v>
      </c>
      <c r="AK98">
        <v>6</v>
      </c>
      <c r="AL98">
        <v>8</v>
      </c>
      <c r="AM98">
        <v>2</v>
      </c>
      <c r="AN98">
        <v>27</v>
      </c>
      <c r="AP98" s="25">
        <f>SUM(Tabel2[[#This Row],[V 5]]*10+Tabel2[[#This Row],[GT 5]])/Tabel2[[#This Row],[AW 5]]*10+Tabel2[[#This Row],[BONUS 5]]</f>
        <v>58.75</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8" s="24">
        <v>250</v>
      </c>
      <c r="BW98" s="32">
        <f>Tabel2[[#This Row],[Diploma]]-Tabel2[[#This Row],[Uitgeschreven]]</f>
        <v>0</v>
      </c>
      <c r="BX98" s="2" t="str">
        <f>IF(BW98=0,"geen actie",CONCATENATE("diploma uitschrijven: ",BU98," punten"))</f>
        <v>geen actie</v>
      </c>
      <c r="BZ98" s="162">
        <f>Tabel2[[#This Row],[pnt t/m 2021/22]]</f>
        <v>259.45238095238096</v>
      </c>
      <c r="CA98" s="162">
        <f>Tabel2[[#This Row],[pnt 2022/2023]]</f>
        <v>123.75</v>
      </c>
      <c r="CB98" s="162">
        <f t="shared" si="1"/>
        <v>383.20238095238096</v>
      </c>
    </row>
    <row r="99" spans="1:80" x14ac:dyDescent="0.3">
      <c r="A99" s="24" t="s">
        <v>275</v>
      </c>
      <c r="B99" s="24" t="s">
        <v>166</v>
      </c>
      <c r="D99" t="s">
        <v>282</v>
      </c>
      <c r="E99" s="24">
        <v>119174</v>
      </c>
      <c r="F99" s="27" t="s">
        <v>59</v>
      </c>
      <c r="G99" s="153">
        <f>Tabel2[[#This Row],[pnt t/m 2021/22]]+Tabel2[[#This Row],[pnt 2022/2023]]</f>
        <v>260.47619047619048</v>
      </c>
      <c r="H99">
        <v>2011</v>
      </c>
      <c r="I99">
        <v>2022</v>
      </c>
      <c r="J99" s="26">
        <f>Tabel2[[#This Row],[ijkdatum]]-Tabel2[[#This Row],[Geboren]]</f>
        <v>11</v>
      </c>
      <c r="K99" s="28">
        <f>Tabel2[[#This Row],[TTL 1]]+Tabel2[[#This Row],[TTL 2]]+Tabel2[[#This Row],[TTL 3]]+Tabel2[[#This Row],[TTL 4]]+Tabel2[[#This Row],[TTL 5]]+Tabel2[[#This Row],[TTL 6]]+Tabel2[[#This Row],[TTL 7]]+Tabel2[[#This Row],[TTL 8]]+Tabel2[[#This Row],[TTL 9]]+Tabel2[[#This Row],[TTL 10]]</f>
        <v>77.142857142857139</v>
      </c>
      <c r="L99" s="152">
        <v>183.33333333333334</v>
      </c>
      <c r="N99">
        <v>1</v>
      </c>
      <c r="R99" s="25">
        <f>SUM(Tabel2[[#This Row],[V 1]]*10+Tabel2[[#This Row],[GT 1]])/Tabel2[[#This Row],[AW 1]]*10+Tabel2[[#This Row],[BONUS 1]]</f>
        <v>0</v>
      </c>
      <c r="T99">
        <v>1</v>
      </c>
      <c r="X99" s="25">
        <f>SUM(Tabel2[[#This Row],[V 2]]*10+Tabel2[[#This Row],[GT 2]])/Tabel2[[#This Row],[AW 2]]*10+Tabel2[[#This Row],[BONUS 2]]</f>
        <v>0</v>
      </c>
      <c r="Z99">
        <v>1</v>
      </c>
      <c r="AD99" s="25">
        <f>SUM(Tabel2[[#This Row],[V 3]]*10+Tabel2[[#This Row],[GT 3]])/Tabel2[[#This Row],[AW 3]]*10+Tabel2[[#This Row],[BONUS 3]]</f>
        <v>0</v>
      </c>
      <c r="AE99">
        <v>11</v>
      </c>
      <c r="AF99">
        <v>7</v>
      </c>
      <c r="AG99">
        <v>3</v>
      </c>
      <c r="AH99">
        <v>24</v>
      </c>
      <c r="AJ99" s="25">
        <f>SUM(Tabel2[[#This Row],[V 4]]*10+Tabel2[[#This Row],[GT 4]])/Tabel2[[#This Row],[AW 4]]*10+Tabel2[[#This Row],[BONUS 4]]</f>
        <v>77.142857142857139</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9" s="24">
        <v>250</v>
      </c>
      <c r="BW99" s="32">
        <f>Tabel2[[#This Row],[Diploma]]-Tabel2[[#This Row],[Uitgeschreven]]</f>
        <v>0</v>
      </c>
      <c r="BX99" s="2" t="str">
        <f>IF(BW99=0,"geen actie",CONCATENATE("diploma uitschrijven: ",BU99," punten"))</f>
        <v>geen actie</v>
      </c>
      <c r="BZ99" s="162">
        <f>Tabel2[[#This Row],[pnt t/m 2021/22]]</f>
        <v>183.33333333333334</v>
      </c>
      <c r="CA99" s="162">
        <f>Tabel2[[#This Row],[pnt 2022/2023]]</f>
        <v>77.142857142857139</v>
      </c>
      <c r="CB99" s="162">
        <f t="shared" si="1"/>
        <v>260.47619047619048</v>
      </c>
    </row>
    <row r="100" spans="1:80" x14ac:dyDescent="0.3">
      <c r="A100" s="24" t="s">
        <v>288</v>
      </c>
      <c r="B100" s="24" t="s">
        <v>166</v>
      </c>
      <c r="D100" t="s">
        <v>668</v>
      </c>
      <c r="F100" s="27" t="s">
        <v>669</v>
      </c>
      <c r="G100" s="25">
        <f>Tabel2[[#This Row],[pnt t/m 2021/22]]+Tabel2[[#This Row],[pnt 2022/2023]]</f>
        <v>50</v>
      </c>
      <c r="I100">
        <v>2022</v>
      </c>
      <c r="J100" s="26">
        <f>Tabel2[[#This Row],[ijkdatum]]-Tabel2[[#This Row],[Geboren]]</f>
        <v>2022</v>
      </c>
      <c r="K100" s="28">
        <f>Tabel2[[#This Row],[TTL 1]]+Tabel2[[#This Row],[TTL 2]]+Tabel2[[#This Row],[TTL 3]]+Tabel2[[#This Row],[TTL 4]]+Tabel2[[#This Row],[TTL 5]]+Tabel2[[#This Row],[TTL 6]]+Tabel2[[#This Row],[TTL 7]]+Tabel2[[#This Row],[TTL 8]]+Tabel2[[#This Row],[TTL 9]]+Tabel2[[#This Row],[TTL 10]]</f>
        <v>50</v>
      </c>
      <c r="L100" s="165"/>
      <c r="N100">
        <v>1</v>
      </c>
      <c r="R100" s="165">
        <f>SUM(Tabel2[[#This Row],[V 1]]*10+Tabel2[[#This Row],[GT 1]])/Tabel2[[#This Row],[AW 1]]*10+Tabel2[[#This Row],[BONUS 1]]</f>
        <v>0</v>
      </c>
      <c r="T100">
        <v>1</v>
      </c>
      <c r="X100" s="25">
        <f>SUM(Tabel2[[#This Row],[V 2]]*10+Tabel2[[#This Row],[GT 2]])/Tabel2[[#This Row],[AW 2]]*10+Tabel2[[#This Row],[BONUS 2]]</f>
        <v>0</v>
      </c>
      <c r="Y100">
        <v>1</v>
      </c>
      <c r="Z100">
        <v>10</v>
      </c>
      <c r="AA100">
        <v>2</v>
      </c>
      <c r="AB100">
        <v>30</v>
      </c>
      <c r="AD100" s="25">
        <f>SUM(Tabel2[[#This Row],[V 3]]*10+Tabel2[[#This Row],[GT 3]])/Tabel2[[#This Row],[AW 3]]*10+Tabel2[[#This Row],[BONUS 3]]</f>
        <v>50</v>
      </c>
      <c r="AF100">
        <v>1</v>
      </c>
      <c r="AJ100" s="25">
        <f>SUM(Tabel2[[#This Row],[V 4]]*10+Tabel2[[#This Row],[GT 4]])/Tabel2[[#This Row],[AW 4]]*10+Tabel2[[#This Row],[BONUS 4]]</f>
        <v>0</v>
      </c>
      <c r="AL100">
        <v>1</v>
      </c>
      <c r="AP100" s="25">
        <f>SUM(Tabel2[[#This Row],[V 5]]*10+Tabel2[[#This Row],[GT 5]])/Tabel2[[#This Row],[AW 5]]*10+Tabel2[[#This Row],[BONUS 5]]</f>
        <v>0</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0" s="24">
        <v>0</v>
      </c>
      <c r="BW100" s="24">
        <f>Tabel2[[#This Row],[Diploma]]-Tabel2[[#This Row],[Uitgeschreven]]</f>
        <v>0</v>
      </c>
      <c r="BX100" s="168" t="str">
        <f>IF(BW100=0,"geen actie",CONCATENATE("diploma uitschrijven: ",BU100," punten"))</f>
        <v>geen actie</v>
      </c>
      <c r="BZ100" s="162">
        <f>Tabel2[[#This Row],[pnt t/m 2021/22]]</f>
        <v>0</v>
      </c>
      <c r="CA100" s="162">
        <f>Tabel2[[#This Row],[pnt 2022/2023]]</f>
        <v>50</v>
      </c>
      <c r="CB100" s="162">
        <f t="shared" si="1"/>
        <v>50</v>
      </c>
    </row>
    <row r="101" spans="1:80" x14ac:dyDescent="0.3">
      <c r="A101" s="24" t="s">
        <v>208</v>
      </c>
      <c r="B101" s="24" t="s">
        <v>166</v>
      </c>
      <c r="D101" t="s">
        <v>226</v>
      </c>
      <c r="E101" s="24">
        <v>118519</v>
      </c>
      <c r="F101" s="27" t="s">
        <v>29</v>
      </c>
      <c r="G101" s="153">
        <f>Tabel2[[#This Row],[pnt t/m 2021/22]]+Tabel2[[#This Row],[pnt 2022/2023]]</f>
        <v>392.62770562770567</v>
      </c>
      <c r="H101">
        <v>2010</v>
      </c>
      <c r="I101">
        <v>2022</v>
      </c>
      <c r="J101" s="26">
        <f>Tabel2[[#This Row],[ijkdatum]]-Tabel2[[#This Row],[Geboren]]</f>
        <v>12</v>
      </c>
      <c r="K101" s="28">
        <f>Tabel2[[#This Row],[TTL 1]]+Tabel2[[#This Row],[TTL 2]]+Tabel2[[#This Row],[TTL 3]]+Tabel2[[#This Row],[TTL 4]]+Tabel2[[#This Row],[TTL 5]]+Tabel2[[#This Row],[TTL 6]]+Tabel2[[#This Row],[TTL 7]]+Tabel2[[#This Row],[TTL 8]]+Tabel2[[#This Row],[TTL 9]]+Tabel2[[#This Row],[TTL 10]]</f>
        <v>66.666666666666671</v>
      </c>
      <c r="L101" s="165">
        <v>325.96103896103898</v>
      </c>
      <c r="N101">
        <v>1</v>
      </c>
      <c r="R101" s="25">
        <f>SUM(Tabel2[[#This Row],[V 1]]*10+Tabel2[[#This Row],[GT 1]])/Tabel2[[#This Row],[AW 1]]*10+Tabel2[[#This Row],[BONUS 1]]</f>
        <v>0</v>
      </c>
      <c r="T101">
        <v>1</v>
      </c>
      <c r="X101" s="25">
        <f>SUM(Tabel2[[#This Row],[V 2]]*10+Tabel2[[#This Row],[GT 2]])/Tabel2[[#This Row],[AW 2]]*10+Tabel2[[#This Row],[BONUS 2]]</f>
        <v>0</v>
      </c>
      <c r="Z101">
        <v>1</v>
      </c>
      <c r="AD101" s="25">
        <f>SUM(Tabel2[[#This Row],[V 3]]*10+Tabel2[[#This Row],[GT 3]])/Tabel2[[#This Row],[AW 3]]*10+Tabel2[[#This Row],[BONUS 3]]</f>
        <v>0</v>
      </c>
      <c r="AF101">
        <v>1</v>
      </c>
      <c r="AJ101" s="25">
        <f>SUM(Tabel2[[#This Row],[V 4]]*10+Tabel2[[#This Row],[GT 4]])/Tabel2[[#This Row],[AW 4]]*10+Tabel2[[#This Row],[BONUS 4]]</f>
        <v>0</v>
      </c>
      <c r="AK101">
        <v>7</v>
      </c>
      <c r="AL101">
        <v>6</v>
      </c>
      <c r="AM101">
        <v>2</v>
      </c>
      <c r="AN101">
        <v>20</v>
      </c>
      <c r="AP101" s="25">
        <f>SUM(Tabel2[[#This Row],[V 5]]*10+Tabel2[[#This Row],[GT 5]])/Tabel2[[#This Row],[AW 5]]*10+Tabel2[[#This Row],[BONUS 5]]</f>
        <v>66.666666666666671</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1" s="24">
        <v>250</v>
      </c>
      <c r="BW101" s="32">
        <f>Tabel2[[#This Row],[Diploma]]-Tabel2[[#This Row],[Uitgeschreven]]</f>
        <v>0</v>
      </c>
      <c r="BX101" s="2" t="str">
        <f>IF(BW101=0,"geen actie",CONCATENATE("diploma uitschrijven: ",BU101," punten"))</f>
        <v>geen actie</v>
      </c>
      <c r="BZ101" s="162">
        <f>Tabel2[[#This Row],[pnt t/m 2021/22]]</f>
        <v>325.96103896103898</v>
      </c>
      <c r="CA101" s="162">
        <f>Tabel2[[#This Row],[pnt 2022/2023]]</f>
        <v>66.666666666666671</v>
      </c>
      <c r="CB101" s="162">
        <f t="shared" si="1"/>
        <v>392.62770562770567</v>
      </c>
    </row>
    <row r="102" spans="1:80" x14ac:dyDescent="0.3">
      <c r="A102" s="24" t="s">
        <v>208</v>
      </c>
      <c r="B102" s="24" t="s">
        <v>166</v>
      </c>
      <c r="D102" t="s">
        <v>183</v>
      </c>
      <c r="E102" s="24">
        <v>119258</v>
      </c>
      <c r="F102" s="27" t="s">
        <v>43</v>
      </c>
      <c r="G102" s="153">
        <f>Tabel2[[#This Row],[pnt t/m 2021/22]]+Tabel2[[#This Row],[pnt 2022/2023]]</f>
        <v>713.52380952380952</v>
      </c>
      <c r="H102">
        <v>2006</v>
      </c>
      <c r="I102">
        <v>2022</v>
      </c>
      <c r="J102" s="26">
        <f>Tabel2[[#This Row],[ijkdatum]]-Tabel2[[#This Row],[Geboren]]</f>
        <v>16</v>
      </c>
      <c r="K102" s="28">
        <f>Tabel2[[#This Row],[TTL 1]]+Tabel2[[#This Row],[TTL 2]]+Tabel2[[#This Row],[TTL 3]]+Tabel2[[#This Row],[TTL 4]]+Tabel2[[#This Row],[TTL 5]]+Tabel2[[#This Row],[TTL 6]]+Tabel2[[#This Row],[TTL 7]]+Tabel2[[#This Row],[TTL 8]]+Tabel2[[#This Row],[TTL 9]]+Tabel2[[#This Row],[TTL 10]]</f>
        <v>0</v>
      </c>
      <c r="L102" s="152">
        <v>713.52380952380952</v>
      </c>
      <c r="N102">
        <v>1</v>
      </c>
      <c r="R102" s="25">
        <f>SUM(Tabel2[[#This Row],[V 1]]*10+Tabel2[[#This Row],[GT 1]])/Tabel2[[#This Row],[AW 1]]*10+Tabel2[[#This Row],[BONUS 1]]</f>
        <v>0</v>
      </c>
      <c r="T102">
        <v>1</v>
      </c>
      <c r="X102" s="25">
        <f>SUM(Tabel2[[#This Row],[V 2]]*10+Tabel2[[#This Row],[GT 2]])/Tabel2[[#This Row],[AW 2]]*10+Tabel2[[#This Row],[BONUS 2]]</f>
        <v>0</v>
      </c>
      <c r="Z102">
        <v>1</v>
      </c>
      <c r="AD102" s="25">
        <f>SUM(Tabel2[[#This Row],[V 3]]*10+Tabel2[[#This Row],[GT 3]])/Tabel2[[#This Row],[AW 3]]*10+Tabel2[[#This Row],[BONUS 3]]</f>
        <v>0</v>
      </c>
      <c r="AF102">
        <v>1</v>
      </c>
      <c r="AJ102" s="25">
        <f>SUM(Tabel2[[#This Row],[V 4]]*10+Tabel2[[#This Row],[GT 4]])/Tabel2[[#This Row],[AW 4]]*10+Tabel2[[#This Row],[BONUS 4]]</f>
        <v>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02" s="24">
        <v>500</v>
      </c>
      <c r="BW102" s="32">
        <f>Tabel2[[#This Row],[Diploma]]-Tabel2[[#This Row],[Uitgeschreven]]</f>
        <v>0</v>
      </c>
      <c r="BX102" s="2" t="str">
        <f>IF(BW102=0,"geen actie",CONCATENATE("diploma uitschrijven: ",BU102," punten"))</f>
        <v>geen actie</v>
      </c>
      <c r="BZ102" s="162">
        <f>Tabel2[[#This Row],[pnt t/m 2021/22]]</f>
        <v>713.52380952380952</v>
      </c>
      <c r="CA102" s="162">
        <f>Tabel2[[#This Row],[pnt 2022/2023]]</f>
        <v>0</v>
      </c>
      <c r="CB102" s="162">
        <f t="shared" si="1"/>
        <v>713.52380952380952</v>
      </c>
    </row>
    <row r="103" spans="1:80" x14ac:dyDescent="0.3">
      <c r="A103" s="24" t="s">
        <v>740</v>
      </c>
      <c r="B103" s="24" t="s">
        <v>166</v>
      </c>
      <c r="D103" t="s">
        <v>739</v>
      </c>
      <c r="E103" s="24">
        <v>119996</v>
      </c>
      <c r="F103" s="27" t="s">
        <v>57</v>
      </c>
      <c r="G103" s="25">
        <f>Tabel2[[#This Row],[pnt t/m 2021/22]]+Tabel2[[#This Row],[pnt 2022/2023]]</f>
        <v>69</v>
      </c>
      <c r="H103">
        <v>2012</v>
      </c>
      <c r="I103">
        <v>2022</v>
      </c>
      <c r="J103" s="26">
        <f>Tabel2[[#This Row],[ijkdatum]]-Tabel2[[#This Row],[Geboren]]</f>
        <v>10</v>
      </c>
      <c r="K103" s="27">
        <f>Tabel2[[#This Row],[TTL 1]]+Tabel2[[#This Row],[TTL 2]]+Tabel2[[#This Row],[TTL 3]]+Tabel2[[#This Row],[TTL 4]]+Tabel2[[#This Row],[TTL 5]]+Tabel2[[#This Row],[TTL 6]]+Tabel2[[#This Row],[TTL 7]]+Tabel2[[#This Row],[TTL 8]]+Tabel2[[#This Row],[TTL 9]]+Tabel2[[#This Row],[TTL 10]]</f>
        <v>69</v>
      </c>
      <c r="L103" s="165"/>
      <c r="N103">
        <v>1</v>
      </c>
      <c r="R103" s="165">
        <f>SUM(Tabel2[[#This Row],[V 1]]*10+Tabel2[[#This Row],[GT 1]])/Tabel2[[#This Row],[AW 1]]*10+Tabel2[[#This Row],[BONUS 1]]</f>
        <v>0</v>
      </c>
      <c r="T103">
        <v>1</v>
      </c>
      <c r="X103" s="165">
        <f>SUM(Tabel2[[#This Row],[V 2]]*10+Tabel2[[#This Row],[GT 2]])/Tabel2[[#This Row],[AW 2]]*10+Tabel2[[#This Row],[BONUS 2]]</f>
        <v>0</v>
      </c>
      <c r="Z103">
        <v>1</v>
      </c>
      <c r="AD103" s="165">
        <f>SUM(Tabel2[[#This Row],[V 3]]*10+Tabel2[[#This Row],[GT 3]])/Tabel2[[#This Row],[AW 3]]*10+Tabel2[[#This Row],[BONUS 3]]</f>
        <v>0</v>
      </c>
      <c r="AF103">
        <v>1</v>
      </c>
      <c r="AJ103" s="165">
        <f>SUM(Tabel2[[#This Row],[V 4]]*10+Tabel2[[#This Row],[GT 4]])/Tabel2[[#This Row],[AW 4]]*10+Tabel2[[#This Row],[BONUS 4]]</f>
        <v>0</v>
      </c>
      <c r="AL103">
        <v>1</v>
      </c>
      <c r="AP103" s="165">
        <f>SUM(Tabel2[[#This Row],[V 5]]*10+Tabel2[[#This Row],[GT 5]])/Tabel2[[#This Row],[AW 5]]*10+Tabel2[[#This Row],[BONUS 5]]</f>
        <v>0</v>
      </c>
      <c r="AQ103">
        <v>3</v>
      </c>
      <c r="AR103">
        <v>10</v>
      </c>
      <c r="AS103">
        <v>4</v>
      </c>
      <c r="AT103">
        <v>29</v>
      </c>
      <c r="AV103" s="165">
        <f>SUM(Tabel2[[#This Row],[V 6]]*10+Tabel2[[#This Row],[GT 6]])/Tabel2[[#This Row],[AW 6]]*10+Tabel2[[#This Row],[BONUS 6]]</f>
        <v>69</v>
      </c>
      <c r="AX103">
        <v>1</v>
      </c>
      <c r="BB103" s="165">
        <f>SUM(Tabel2[[#This Row],[V 7]]*10+Tabel2[[#This Row],[GT 7]])/Tabel2[[#This Row],[AW 7]]*10+Tabel2[[#This Row],[BONUS 7]]</f>
        <v>0</v>
      </c>
      <c r="BD103">
        <v>1</v>
      </c>
      <c r="BH103" s="165">
        <f>SUM(Tabel2[[#This Row],[V 8]]*10+Tabel2[[#This Row],[GT 8]])/Tabel2[[#This Row],[AW 8]]*10+Tabel2[[#This Row],[BONUS 8]]</f>
        <v>0</v>
      </c>
      <c r="BJ103">
        <v>1</v>
      </c>
      <c r="BN103" s="165">
        <f>SUM(Tabel2[[#This Row],[V 9]]*10+Tabel2[[#This Row],[GT 9]])/Tabel2[[#This Row],[AW 9]]*10+Tabel2[[#This Row],[BONUS 9]]</f>
        <v>0</v>
      </c>
      <c r="BP103">
        <v>1</v>
      </c>
      <c r="BT103" s="25">
        <f>SUM(Tabel2[[#This Row],[V 10]]*10+Tabel2[[#This Row],[GT 10]])/Tabel2[[#This Row],[AW 10]]*10+Tabel2[[#This Row],[BONUS 10]]</f>
        <v>0</v>
      </c>
      <c r="BU1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3" s="24">
        <v>0</v>
      </c>
      <c r="BW103" s="24">
        <f>Tabel2[[#This Row],[Diploma]]-Tabel2[[#This Row],[Uitgeschreven]]</f>
        <v>0</v>
      </c>
      <c r="BX103" s="168" t="str">
        <f>IF(BW103=0,"geen actie",CONCATENATE("diploma uitschrijven: ",BU103," punten"))</f>
        <v>geen actie</v>
      </c>
      <c r="BZ103" s="162">
        <f>Tabel2[[#This Row],[pnt t/m 2021/22]]</f>
        <v>0</v>
      </c>
      <c r="CA103" s="162">
        <f>Tabel2[[#This Row],[pnt 2022/2023]]</f>
        <v>69</v>
      </c>
      <c r="CB103" s="162">
        <f t="shared" si="1"/>
        <v>69</v>
      </c>
    </row>
    <row r="104" spans="1:80" x14ac:dyDescent="0.3">
      <c r="A104" s="24" t="s">
        <v>275</v>
      </c>
      <c r="B104" s="24" t="s">
        <v>166</v>
      </c>
      <c r="D104" t="s">
        <v>283</v>
      </c>
      <c r="E104" s="24">
        <v>119120</v>
      </c>
      <c r="F104" s="27" t="s">
        <v>256</v>
      </c>
      <c r="G104" s="153">
        <f>Tabel2[[#This Row],[pnt t/m 2021/22]]+Tabel2[[#This Row],[pnt 2022/2023]]</f>
        <v>1151.5202020202021</v>
      </c>
      <c r="H104">
        <v>2012</v>
      </c>
      <c r="I104">
        <v>2022</v>
      </c>
      <c r="J104" s="26">
        <f>Tabel2[[#This Row],[ijkdatum]]-Tabel2[[#This Row],[Geboren]]</f>
        <v>10</v>
      </c>
      <c r="K104" s="28">
        <f>Tabel2[[#This Row],[TTL 1]]+Tabel2[[#This Row],[TTL 2]]+Tabel2[[#This Row],[TTL 3]]+Tabel2[[#This Row],[TTL 4]]+Tabel2[[#This Row],[TTL 5]]+Tabel2[[#This Row],[TTL 6]]+Tabel2[[#This Row],[TTL 7]]+Tabel2[[#This Row],[TTL 8]]+Tabel2[[#This Row],[TTL 9]]+Tabel2[[#This Row],[TTL 10]]</f>
        <v>378.83333333333337</v>
      </c>
      <c r="L104" s="152">
        <v>772.68686868686871</v>
      </c>
      <c r="N104">
        <v>1</v>
      </c>
      <c r="R104" s="25">
        <f>SUM(Tabel2[[#This Row],[V 1]]*10+Tabel2[[#This Row],[GT 1]])/Tabel2[[#This Row],[AW 1]]*10+Tabel2[[#This Row],[BONUS 1]]</f>
        <v>0</v>
      </c>
      <c r="T104">
        <v>1</v>
      </c>
      <c r="X104" s="25">
        <f>SUM(Tabel2[[#This Row],[V 2]]*10+Tabel2[[#This Row],[GT 2]])/Tabel2[[#This Row],[AW 2]]*10+Tabel2[[#This Row],[BONUS 2]]</f>
        <v>0</v>
      </c>
      <c r="Y104">
        <v>13</v>
      </c>
      <c r="Z104">
        <v>10</v>
      </c>
      <c r="AA104">
        <v>3</v>
      </c>
      <c r="AB104">
        <v>28</v>
      </c>
      <c r="AC104">
        <v>100</v>
      </c>
      <c r="AD104" s="25">
        <f>SUM(Tabel2[[#This Row],[V 3]]*10+Tabel2[[#This Row],[GT 3]])/Tabel2[[#This Row],[AW 3]]*10+Tabel2[[#This Row],[BONUS 3]]</f>
        <v>158</v>
      </c>
      <c r="AE104">
        <v>11</v>
      </c>
      <c r="AF104">
        <v>7</v>
      </c>
      <c r="AG104">
        <v>3</v>
      </c>
      <c r="AH104">
        <v>26</v>
      </c>
      <c r="AJ104" s="25">
        <f>SUM(Tabel2[[#This Row],[V 4]]*10+Tabel2[[#This Row],[GT 4]])/Tabel2[[#This Row],[AW 4]]*10+Tabel2[[#This Row],[BONUS 4]]</f>
        <v>80</v>
      </c>
      <c r="AK104">
        <v>14</v>
      </c>
      <c r="AL104">
        <v>12</v>
      </c>
      <c r="AM104">
        <v>11</v>
      </c>
      <c r="AN104">
        <v>59</v>
      </c>
      <c r="AP104" s="25">
        <f>SUM(Tabel2[[#This Row],[V 5]]*10+Tabel2[[#This Row],[GT 5]])/Tabel2[[#This Row],[AW 5]]*10+Tabel2[[#This Row],[BONUS 5]]</f>
        <v>140.83333333333334</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04" s="24">
        <v>1000</v>
      </c>
      <c r="BW104" s="32">
        <f>Tabel2[[#This Row],[Diploma]]-Tabel2[[#This Row],[Uitgeschreven]]</f>
        <v>0</v>
      </c>
      <c r="BX104" s="2" t="str">
        <f>IF(BW104=0,"geen actie",CONCATENATE("diploma uitschrijven: ",BU104," punten"))</f>
        <v>geen actie</v>
      </c>
      <c r="BZ104" s="162">
        <f>Tabel2[[#This Row],[pnt t/m 2021/22]]</f>
        <v>772.68686868686871</v>
      </c>
      <c r="CA104" s="162">
        <f>Tabel2[[#This Row],[pnt 2022/2023]]</f>
        <v>378.83333333333337</v>
      </c>
      <c r="CB104" s="162">
        <f t="shared" si="1"/>
        <v>1151.5202020202021</v>
      </c>
    </row>
    <row r="105" spans="1:80" x14ac:dyDescent="0.3">
      <c r="A105" s="24" t="s">
        <v>288</v>
      </c>
      <c r="B105" s="24" t="s">
        <v>166</v>
      </c>
      <c r="D105" t="s">
        <v>262</v>
      </c>
      <c r="E105" s="24">
        <v>117370</v>
      </c>
      <c r="F105" s="27" t="s">
        <v>53</v>
      </c>
      <c r="G105" s="153">
        <f>Tabel2[[#This Row],[pnt t/m 2021/22]]+Tabel2[[#This Row],[pnt 2022/2023]]</f>
        <v>912.66666666666663</v>
      </c>
      <c r="H105">
        <v>2007</v>
      </c>
      <c r="I105">
        <v>2022</v>
      </c>
      <c r="J105" s="26">
        <f>Tabel2[[#This Row],[ijkdatum]]-Tabel2[[#This Row],[Geboren]]</f>
        <v>15</v>
      </c>
      <c r="K105" s="28">
        <f>Tabel2[[#This Row],[TTL 1]]+Tabel2[[#This Row],[TTL 2]]+Tabel2[[#This Row],[TTL 3]]+Tabel2[[#This Row],[TTL 4]]+Tabel2[[#This Row],[TTL 5]]+Tabel2[[#This Row],[TTL 6]]+Tabel2[[#This Row],[TTL 7]]+Tabel2[[#This Row],[TTL 8]]+Tabel2[[#This Row],[TTL 9]]+Tabel2[[#This Row],[TTL 10]]</f>
        <v>350.66666666666663</v>
      </c>
      <c r="L105" s="152">
        <v>562</v>
      </c>
      <c r="M105">
        <v>1</v>
      </c>
      <c r="N105">
        <v>10</v>
      </c>
      <c r="O105">
        <v>6</v>
      </c>
      <c r="P105">
        <v>44</v>
      </c>
      <c r="R105" s="25">
        <f>SUM(Tabel2[[#This Row],[V 1]]*10+Tabel2[[#This Row],[GT 1]])/Tabel2[[#This Row],[AW 1]]*10+Tabel2[[#This Row],[BONUS 1]]</f>
        <v>104</v>
      </c>
      <c r="S105">
        <v>1</v>
      </c>
      <c r="T105">
        <v>10</v>
      </c>
      <c r="U105">
        <v>6</v>
      </c>
      <c r="V105">
        <v>40</v>
      </c>
      <c r="X105" s="25">
        <f>SUM(Tabel2[[#This Row],[V 2]]*10+Tabel2[[#This Row],[GT 2]])/Tabel2[[#This Row],[AW 2]]*10+Tabel2[[#This Row],[BONUS 2]]</f>
        <v>100</v>
      </c>
      <c r="Y105">
        <v>1</v>
      </c>
      <c r="Z105">
        <v>10</v>
      </c>
      <c r="AA105">
        <v>1</v>
      </c>
      <c r="AB105">
        <v>30</v>
      </c>
      <c r="AD105" s="25">
        <f>SUM(Tabel2[[#This Row],[V 3]]*10+Tabel2[[#This Row],[GT 3]])/Tabel2[[#This Row],[AW 3]]*10+Tabel2[[#This Row],[BONUS 3]]</f>
        <v>40</v>
      </c>
      <c r="AF105">
        <v>1</v>
      </c>
      <c r="AJ105" s="25">
        <f>SUM(Tabel2[[#This Row],[V 4]]*10+Tabel2[[#This Row],[GT 4]])/Tabel2[[#This Row],[AW 4]]*10+Tabel2[[#This Row],[BONUS 4]]</f>
        <v>0</v>
      </c>
      <c r="AL105">
        <v>1</v>
      </c>
      <c r="AP105" s="25">
        <f>SUM(Tabel2[[#This Row],[V 5]]*10+Tabel2[[#This Row],[GT 5]])/Tabel2[[#This Row],[AW 5]]*10+Tabel2[[#This Row],[BONUS 5]]</f>
        <v>0</v>
      </c>
      <c r="AQ105">
        <v>1</v>
      </c>
      <c r="AR105">
        <v>9</v>
      </c>
      <c r="AS105">
        <v>6</v>
      </c>
      <c r="AT105">
        <v>36</v>
      </c>
      <c r="AV105" s="25">
        <f>SUM(Tabel2[[#This Row],[V 6]]*10+Tabel2[[#This Row],[GT 6]])/Tabel2[[#This Row],[AW 6]]*10+Tabel2[[#This Row],[BONUS 6]]</f>
        <v>106.66666666666666</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05" s="24">
        <v>750</v>
      </c>
      <c r="BW105" s="32">
        <f>Tabel2[[#This Row],[Diploma]]-Tabel2[[#This Row],[Uitgeschreven]]</f>
        <v>0</v>
      </c>
      <c r="BX105" s="2" t="str">
        <f>IF(BW105=0,"geen actie",CONCATENATE("diploma uitschrijven: ",BU105," punten"))</f>
        <v>geen actie</v>
      </c>
      <c r="BZ105" s="162">
        <f>Tabel2[[#This Row],[pnt t/m 2021/22]]</f>
        <v>562</v>
      </c>
      <c r="CA105" s="162">
        <f>Tabel2[[#This Row],[pnt 2022/2023]]</f>
        <v>350.66666666666663</v>
      </c>
      <c r="CB105" s="162">
        <f t="shared" si="1"/>
        <v>912.66666666666663</v>
      </c>
    </row>
    <row r="106" spans="1:80" x14ac:dyDescent="0.3">
      <c r="A106" s="24" t="s">
        <v>288</v>
      </c>
      <c r="B106" s="24" t="s">
        <v>166</v>
      </c>
      <c r="D106" t="s">
        <v>227</v>
      </c>
      <c r="E106" s="24">
        <v>117369</v>
      </c>
      <c r="F106" s="27" t="s">
        <v>53</v>
      </c>
      <c r="G106" s="153">
        <f>Tabel2[[#This Row],[pnt t/m 2021/22]]+Tabel2[[#This Row],[pnt 2022/2023]]</f>
        <v>1740.9880952380954</v>
      </c>
      <c r="H106">
        <v>2009</v>
      </c>
      <c r="I106">
        <v>2022</v>
      </c>
      <c r="J106" s="26">
        <f>Tabel2[[#This Row],[ijkdatum]]-Tabel2[[#This Row],[Geboren]]</f>
        <v>13</v>
      </c>
      <c r="K106" s="28">
        <f>Tabel2[[#This Row],[TTL 1]]+Tabel2[[#This Row],[TTL 2]]+Tabel2[[#This Row],[TTL 3]]+Tabel2[[#This Row],[TTL 4]]+Tabel2[[#This Row],[TTL 5]]+Tabel2[[#This Row],[TTL 6]]+Tabel2[[#This Row],[TTL 7]]+Tabel2[[#This Row],[TTL 8]]+Tabel2[[#This Row],[TTL 9]]+Tabel2[[#This Row],[TTL 10]]</f>
        <v>199.57142857142856</v>
      </c>
      <c r="L106" s="152">
        <v>1541.4166666666667</v>
      </c>
      <c r="M106">
        <v>2</v>
      </c>
      <c r="N106">
        <v>7</v>
      </c>
      <c r="O106">
        <v>1</v>
      </c>
      <c r="P106">
        <v>14</v>
      </c>
      <c r="R106" s="25">
        <f>SUM(Tabel2[[#This Row],[V 1]]*10+Tabel2[[#This Row],[GT 1]])/Tabel2[[#This Row],[AW 1]]*10+Tabel2[[#This Row],[BONUS 1]]</f>
        <v>34.285714285714285</v>
      </c>
      <c r="S106">
        <v>2</v>
      </c>
      <c r="T106">
        <v>10</v>
      </c>
      <c r="U106">
        <v>3</v>
      </c>
      <c r="V106">
        <v>31</v>
      </c>
      <c r="X106" s="25">
        <f>SUM(Tabel2[[#This Row],[V 2]]*10+Tabel2[[#This Row],[GT 2]])/Tabel2[[#This Row],[AW 2]]*10+Tabel2[[#This Row],[BONUS 2]]</f>
        <v>61</v>
      </c>
      <c r="Y106">
        <v>2</v>
      </c>
      <c r="Z106">
        <v>7</v>
      </c>
      <c r="AA106">
        <v>0</v>
      </c>
      <c r="AB106">
        <v>19</v>
      </c>
      <c r="AD106" s="25">
        <f>SUM(Tabel2[[#This Row],[V 3]]*10+Tabel2[[#This Row],[GT 3]])/Tabel2[[#This Row],[AW 3]]*10+Tabel2[[#This Row],[BONUS 3]]</f>
        <v>27.142857142857146</v>
      </c>
      <c r="AF106">
        <v>1</v>
      </c>
      <c r="AJ106" s="25">
        <f>SUM(Tabel2[[#This Row],[V 4]]*10+Tabel2[[#This Row],[GT 4]])/Tabel2[[#This Row],[AW 4]]*10+Tabel2[[#This Row],[BONUS 4]]</f>
        <v>0</v>
      </c>
      <c r="AL106">
        <v>1</v>
      </c>
      <c r="AP106" s="25">
        <f>SUM(Tabel2[[#This Row],[V 5]]*10+Tabel2[[#This Row],[GT 5]])/Tabel2[[#This Row],[AW 5]]*10+Tabel2[[#This Row],[BONUS 5]]</f>
        <v>0</v>
      </c>
      <c r="AQ106">
        <v>2</v>
      </c>
      <c r="AR106">
        <v>7</v>
      </c>
      <c r="AS106">
        <v>3</v>
      </c>
      <c r="AT106">
        <v>24</v>
      </c>
      <c r="AV106" s="25">
        <f>SUM(Tabel2[[#This Row],[V 6]]*10+Tabel2[[#This Row],[GT 6]])/Tabel2[[#This Row],[AW 6]]*10+Tabel2[[#This Row],[BONUS 6]]</f>
        <v>77.142857142857139</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6" s="24">
        <v>1500</v>
      </c>
      <c r="BW106" s="32">
        <f>Tabel2[[#This Row],[Diploma]]-Tabel2[[#This Row],[Uitgeschreven]]</f>
        <v>0</v>
      </c>
      <c r="BX106" s="2" t="str">
        <f>IF(BW106=0,"geen actie",CONCATENATE("diploma uitschrijven: ",BU106," punten"))</f>
        <v>geen actie</v>
      </c>
      <c r="BZ106" s="162">
        <f>Tabel2[[#This Row],[pnt t/m 2021/22]]</f>
        <v>1541.4166666666667</v>
      </c>
      <c r="CA106" s="162">
        <f>Tabel2[[#This Row],[pnt 2022/2023]]</f>
        <v>199.57142857142856</v>
      </c>
      <c r="CB106" s="162">
        <f t="shared" si="1"/>
        <v>1740.9880952380954</v>
      </c>
    </row>
    <row r="107" spans="1:80" x14ac:dyDescent="0.3">
      <c r="A107" s="24" t="s">
        <v>288</v>
      </c>
      <c r="B107" s="24" t="s">
        <v>166</v>
      </c>
      <c r="D107" t="s">
        <v>228</v>
      </c>
      <c r="E107" s="24">
        <v>117368</v>
      </c>
      <c r="F107" s="27" t="s">
        <v>53</v>
      </c>
      <c r="G107" s="153">
        <f>Tabel2[[#This Row],[pnt t/m 2021/22]]+Tabel2[[#This Row],[pnt 2022/2023]]</f>
        <v>1065.6075036075038</v>
      </c>
      <c r="H107">
        <v>2011</v>
      </c>
      <c r="I107">
        <v>2022</v>
      </c>
      <c r="J107" s="26">
        <f>Tabel2[[#This Row],[ijkdatum]]-Tabel2[[#This Row],[Geboren]]</f>
        <v>11</v>
      </c>
      <c r="K107" s="28">
        <f>Tabel2[[#This Row],[TTL 1]]+Tabel2[[#This Row],[TTL 2]]+Tabel2[[#This Row],[TTL 3]]+Tabel2[[#This Row],[TTL 4]]+Tabel2[[#This Row],[TTL 5]]+Tabel2[[#This Row],[TTL 6]]+Tabel2[[#This Row],[TTL 7]]+Tabel2[[#This Row],[TTL 8]]+Tabel2[[#This Row],[TTL 9]]+Tabel2[[#This Row],[TTL 10]]</f>
        <v>191.61904761904762</v>
      </c>
      <c r="L107" s="152">
        <v>873.98845598845605</v>
      </c>
      <c r="M107">
        <v>3</v>
      </c>
      <c r="N107">
        <v>10</v>
      </c>
      <c r="O107">
        <v>2</v>
      </c>
      <c r="P107">
        <v>29</v>
      </c>
      <c r="R107" s="25">
        <f>SUM(Tabel2[[#This Row],[V 1]]*10+Tabel2[[#This Row],[GT 1]])/Tabel2[[#This Row],[AW 1]]*10+Tabel2[[#This Row],[BONUS 1]]</f>
        <v>49</v>
      </c>
      <c r="S107">
        <v>2</v>
      </c>
      <c r="T107">
        <v>6</v>
      </c>
      <c r="U107">
        <v>1</v>
      </c>
      <c r="V107">
        <v>19</v>
      </c>
      <c r="X107" s="25">
        <f>SUM(Tabel2[[#This Row],[V 2]]*10+Tabel2[[#This Row],[GT 2]])/Tabel2[[#This Row],[AW 2]]*10+Tabel2[[#This Row],[BONUS 2]]</f>
        <v>48.333333333333329</v>
      </c>
      <c r="Z107">
        <v>1</v>
      </c>
      <c r="AD107" s="25">
        <f>SUM(Tabel2[[#This Row],[V 3]]*10+Tabel2[[#This Row],[GT 3]])/Tabel2[[#This Row],[AW 3]]*10+Tabel2[[#This Row],[BONUS 3]]</f>
        <v>0</v>
      </c>
      <c r="AF107">
        <v>1</v>
      </c>
      <c r="AJ107" s="25">
        <f>SUM(Tabel2[[#This Row],[V 4]]*10+Tabel2[[#This Row],[GT 4]])/Tabel2[[#This Row],[AW 4]]*10+Tabel2[[#This Row],[BONUS 4]]</f>
        <v>0</v>
      </c>
      <c r="AL107">
        <v>1</v>
      </c>
      <c r="AP107" s="25">
        <f>SUM(Tabel2[[#This Row],[V 5]]*10+Tabel2[[#This Row],[GT 5]])/Tabel2[[#This Row],[AW 5]]*10+Tabel2[[#This Row],[BONUS 5]]</f>
        <v>0</v>
      </c>
      <c r="AQ107">
        <v>2</v>
      </c>
      <c r="AR107">
        <v>7</v>
      </c>
      <c r="AS107">
        <v>4</v>
      </c>
      <c r="AT107">
        <v>26</v>
      </c>
      <c r="AV107" s="25">
        <f>SUM(Tabel2[[#This Row],[V 6]]*10+Tabel2[[#This Row],[GT 6]])/Tabel2[[#This Row],[AW 6]]*10+Tabel2[[#This Row],[BONUS 6]]</f>
        <v>94.285714285714292</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07" s="24">
        <v>750</v>
      </c>
      <c r="BW107" s="32">
        <f>Tabel2[[#This Row],[Diploma]]-Tabel2[[#This Row],[Uitgeschreven]]</f>
        <v>250</v>
      </c>
      <c r="BX107" s="2" t="str">
        <f>IF(BW107=0,"geen actie",CONCATENATE("diploma uitschrijven: ",BU107," punten"))</f>
        <v>diploma uitschrijven: 1000 punten</v>
      </c>
      <c r="BZ107" s="162">
        <f>Tabel2[[#This Row],[pnt t/m 2021/22]]</f>
        <v>873.98845598845605</v>
      </c>
      <c r="CA107" s="162">
        <f>Tabel2[[#This Row],[pnt 2022/2023]]</f>
        <v>191.61904761904762</v>
      </c>
      <c r="CB107" s="162">
        <f t="shared" si="1"/>
        <v>1065.6075036075038</v>
      </c>
    </row>
    <row r="108" spans="1:80" x14ac:dyDescent="0.3">
      <c r="A108" s="24" t="s">
        <v>288</v>
      </c>
      <c r="B108" s="24" t="s">
        <v>166</v>
      </c>
      <c r="D108" t="s">
        <v>304</v>
      </c>
      <c r="E108" s="24">
        <v>120015</v>
      </c>
      <c r="F108" s="27" t="s">
        <v>61</v>
      </c>
      <c r="G108" s="153">
        <f>Tabel2[[#This Row],[pnt t/m 2021/22]]+Tabel2[[#This Row],[pnt 2022/2023]]</f>
        <v>467.83189033189035</v>
      </c>
      <c r="H108">
        <v>2008</v>
      </c>
      <c r="I108">
        <v>2022</v>
      </c>
      <c r="J108" s="26">
        <f>Tabel2[[#This Row],[ijkdatum]]-Tabel2[[#This Row],[Geboren]]</f>
        <v>14</v>
      </c>
      <c r="K108" s="28">
        <f>Tabel2[[#This Row],[TTL 1]]+Tabel2[[#This Row],[TTL 2]]+Tabel2[[#This Row],[TTL 3]]+Tabel2[[#This Row],[TTL 4]]+Tabel2[[#This Row],[TTL 5]]+Tabel2[[#This Row],[TTL 6]]+Tabel2[[#This Row],[TTL 7]]+Tabel2[[#This Row],[TTL 8]]+Tabel2[[#This Row],[TTL 9]]+Tabel2[[#This Row],[TTL 10]]</f>
        <v>314.32539682539687</v>
      </c>
      <c r="L108" s="152">
        <v>153.50649350649351</v>
      </c>
      <c r="M108">
        <v>2</v>
      </c>
      <c r="N108">
        <v>7</v>
      </c>
      <c r="O108">
        <v>3</v>
      </c>
      <c r="P108">
        <v>24</v>
      </c>
      <c r="R108" s="25">
        <f>SUM(Tabel2[[#This Row],[V 1]]*10+Tabel2[[#This Row],[GT 1]])/Tabel2[[#This Row],[AW 1]]*10+Tabel2[[#This Row],[BONUS 1]]</f>
        <v>77.142857142857139</v>
      </c>
      <c r="T108">
        <v>1</v>
      </c>
      <c r="X108" s="25">
        <f>SUM(Tabel2[[#This Row],[V 2]]*10+Tabel2[[#This Row],[GT 2]])/Tabel2[[#This Row],[AW 2]]*10+Tabel2[[#This Row],[BONUS 2]]</f>
        <v>0</v>
      </c>
      <c r="Y108">
        <v>2</v>
      </c>
      <c r="Z108">
        <v>7</v>
      </c>
      <c r="AA108">
        <v>5</v>
      </c>
      <c r="AB108">
        <v>26</v>
      </c>
      <c r="AD108" s="25">
        <f>SUM(Tabel2[[#This Row],[V 3]]*10+Tabel2[[#This Row],[GT 3]])/Tabel2[[#This Row],[AW 3]]*10+Tabel2[[#This Row],[BONUS 3]]</f>
        <v>108.57142857142858</v>
      </c>
      <c r="AF108">
        <v>1</v>
      </c>
      <c r="AJ108" s="25">
        <f>SUM(Tabel2[[#This Row],[V 4]]*10+Tabel2[[#This Row],[GT 4]])/Tabel2[[#This Row],[AW 4]]*10+Tabel2[[#This Row],[BONUS 4]]</f>
        <v>0</v>
      </c>
      <c r="AK108">
        <v>1</v>
      </c>
      <c r="AL108">
        <v>9</v>
      </c>
      <c r="AM108">
        <v>3</v>
      </c>
      <c r="AN108">
        <v>34</v>
      </c>
      <c r="AP108" s="25">
        <f>SUM(Tabel2[[#This Row],[V 5]]*10+Tabel2[[#This Row],[GT 5]])/Tabel2[[#This Row],[AW 5]]*10+Tabel2[[#This Row],[BONUS 5]]</f>
        <v>71.111111111111114</v>
      </c>
      <c r="AQ108">
        <v>1</v>
      </c>
      <c r="AR108">
        <v>8</v>
      </c>
      <c r="AS108">
        <v>2</v>
      </c>
      <c r="AT108">
        <v>26</v>
      </c>
      <c r="AV108" s="25">
        <f>SUM(Tabel2[[#This Row],[V 6]]*10+Tabel2[[#This Row],[GT 6]])/Tabel2[[#This Row],[AW 6]]*10+Tabel2[[#This Row],[BONUS 6]]</f>
        <v>57.5</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8" s="24">
        <v>250</v>
      </c>
      <c r="BW108" s="32">
        <f>Tabel2[[#This Row],[Diploma]]-Tabel2[[#This Row],[Uitgeschreven]]</f>
        <v>0</v>
      </c>
      <c r="BX108" s="2" t="str">
        <f>IF(BW108=0,"geen actie",CONCATENATE("diploma uitschrijven: ",BU108," punten"))</f>
        <v>geen actie</v>
      </c>
      <c r="BZ108" s="162">
        <f>Tabel2[[#This Row],[pnt t/m 2021/22]]</f>
        <v>153.50649350649351</v>
      </c>
      <c r="CA108" s="162">
        <f>Tabel2[[#This Row],[pnt 2022/2023]]</f>
        <v>314.32539682539687</v>
      </c>
      <c r="CB108" s="162">
        <f t="shared" si="1"/>
        <v>467.83189033189035</v>
      </c>
    </row>
    <row r="109" spans="1:80" x14ac:dyDescent="0.3">
      <c r="A109" s="24" t="s">
        <v>208</v>
      </c>
      <c r="B109" s="24" t="s">
        <v>166</v>
      </c>
      <c r="D109" t="s">
        <v>229</v>
      </c>
      <c r="F109" s="27" t="s">
        <v>29</v>
      </c>
      <c r="G109" s="153">
        <f>Tabel2[[#This Row],[pnt t/m 2021/22]]+Tabel2[[#This Row],[pnt 2022/2023]]</f>
        <v>850.2533577533577</v>
      </c>
      <c r="H109">
        <v>2010</v>
      </c>
      <c r="I109">
        <v>2022</v>
      </c>
      <c r="J109" s="26">
        <f>Tabel2[[#This Row],[ijkdatum]]-Tabel2[[#This Row],[Geboren]]</f>
        <v>12</v>
      </c>
      <c r="K109" s="28">
        <f>Tabel2[[#This Row],[TTL 1]]+Tabel2[[#This Row],[TTL 2]]+Tabel2[[#This Row],[TTL 3]]+Tabel2[[#This Row],[TTL 4]]+Tabel2[[#This Row],[TTL 5]]+Tabel2[[#This Row],[TTL 6]]+Tabel2[[#This Row],[TTL 7]]+Tabel2[[#This Row],[TTL 8]]+Tabel2[[#This Row],[TTL 9]]+Tabel2[[#This Row],[TTL 10]]</f>
        <v>204.64285714285714</v>
      </c>
      <c r="L109" s="165">
        <v>645.61050061050059</v>
      </c>
      <c r="N109">
        <v>1</v>
      </c>
      <c r="R109" s="25">
        <f>SUM(Tabel2[[#This Row],[V 1]]*10+Tabel2[[#This Row],[GT 1]])/Tabel2[[#This Row],[AW 1]]*10+Tabel2[[#This Row],[BONUS 1]]</f>
        <v>0</v>
      </c>
      <c r="S109">
        <v>8</v>
      </c>
      <c r="T109">
        <v>7</v>
      </c>
      <c r="U109">
        <v>4</v>
      </c>
      <c r="V109">
        <v>28</v>
      </c>
      <c r="X109" s="25">
        <f>SUM(Tabel2[[#This Row],[V 2]]*10+Tabel2[[#This Row],[GT 2]])/Tabel2[[#This Row],[AW 2]]*10+Tabel2[[#This Row],[BONUS 2]]</f>
        <v>97.142857142857139</v>
      </c>
      <c r="Y109">
        <v>8</v>
      </c>
      <c r="Z109">
        <v>8</v>
      </c>
      <c r="AA109">
        <v>2</v>
      </c>
      <c r="AB109">
        <v>19</v>
      </c>
      <c r="AD109" s="25">
        <f>SUM(Tabel2[[#This Row],[V 3]]*10+Tabel2[[#This Row],[GT 3]])/Tabel2[[#This Row],[AW 3]]*10+Tabel2[[#This Row],[BONUS 3]]</f>
        <v>48.75</v>
      </c>
      <c r="AF109">
        <v>1</v>
      </c>
      <c r="AJ109" s="25">
        <f>SUM(Tabel2[[#This Row],[V 4]]*10+Tabel2[[#This Row],[GT 4]])/Tabel2[[#This Row],[AW 4]]*10+Tabel2[[#This Row],[BONUS 4]]</f>
        <v>0</v>
      </c>
      <c r="AL109">
        <v>1</v>
      </c>
      <c r="AP109" s="25">
        <f>SUM(Tabel2[[#This Row],[V 5]]*10+Tabel2[[#This Row],[GT 5]])/Tabel2[[#This Row],[AW 5]]*10+Tabel2[[#This Row],[BONUS 5]]</f>
        <v>0</v>
      </c>
      <c r="AQ109">
        <v>8</v>
      </c>
      <c r="AR109">
        <v>8</v>
      </c>
      <c r="AS109">
        <v>2</v>
      </c>
      <c r="AT109">
        <v>27</v>
      </c>
      <c r="AV109" s="25">
        <f>SUM(Tabel2[[#This Row],[V 6]]*10+Tabel2[[#This Row],[GT 6]])/Tabel2[[#This Row],[AW 6]]*10+Tabel2[[#This Row],[BONUS 6]]</f>
        <v>58.75</v>
      </c>
      <c r="AX109">
        <v>1</v>
      </c>
      <c r="BB109" s="25">
        <f>SUM(Tabel2[[#This Row],[V 7]]*10+Tabel2[[#This Row],[GT 7]])/Tabel2[[#This Row],[AW 7]]*10+Tabel2[[#This Row],[BONUS 7]]</f>
        <v>0</v>
      </c>
      <c r="BD109">
        <v>1</v>
      </c>
      <c r="BH109" s="25">
        <f>SUM(Tabel2[[#This Row],[V 8]]*10+Tabel2[[#This Row],[GT 8]])/Tabel2[[#This Row],[AW 8]]*10+Tabel2[[#This Row],[BONUS 8]]</f>
        <v>0</v>
      </c>
      <c r="BJ109">
        <v>1</v>
      </c>
      <c r="BN109" s="2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09" s="24">
        <v>750</v>
      </c>
      <c r="BW109" s="32">
        <f>Tabel2[[#This Row],[Diploma]]-Tabel2[[#This Row],[Uitgeschreven]]</f>
        <v>0</v>
      </c>
      <c r="BX109" s="2" t="str">
        <f>IF(BW109=0,"geen actie",CONCATENATE("diploma uitschrijven: ",BU109," punten"))</f>
        <v>geen actie</v>
      </c>
      <c r="BZ109" s="162">
        <f>Tabel2[[#This Row],[pnt t/m 2021/22]]</f>
        <v>645.61050061050059</v>
      </c>
      <c r="CA109" s="162">
        <f>Tabel2[[#This Row],[pnt 2022/2023]]</f>
        <v>204.64285714285714</v>
      </c>
      <c r="CB109" s="162">
        <f t="shared" si="1"/>
        <v>850.2533577533577</v>
      </c>
    </row>
    <row r="110" spans="1:80" x14ac:dyDescent="0.3">
      <c r="A110" s="24" t="s">
        <v>209</v>
      </c>
      <c r="B110" s="24" t="s">
        <v>166</v>
      </c>
      <c r="D110" t="s">
        <v>230</v>
      </c>
      <c r="F110" s="27" t="s">
        <v>231</v>
      </c>
      <c r="G110" s="153">
        <f>Tabel2[[#This Row],[pnt t/m 2021/22]]+Tabel2[[#This Row],[pnt 2022/2023]]</f>
        <v>82.222222222222214</v>
      </c>
      <c r="H110">
        <v>2010</v>
      </c>
      <c r="I110">
        <v>2022</v>
      </c>
      <c r="J110" s="26">
        <f>Tabel2[[#This Row],[ijkdatum]]-Tabel2[[#This Row],[Geboren]]</f>
        <v>12</v>
      </c>
      <c r="K110" s="28">
        <f>Tabel2[[#This Row],[TTL 1]]+Tabel2[[#This Row],[TTL 2]]+Tabel2[[#This Row],[TTL 3]]+Tabel2[[#This Row],[TTL 4]]+Tabel2[[#This Row],[TTL 5]]+Tabel2[[#This Row],[TTL 6]]+Tabel2[[#This Row],[TTL 7]]+Tabel2[[#This Row],[TTL 8]]+Tabel2[[#This Row],[TTL 9]]+Tabel2[[#This Row],[TTL 10]]</f>
        <v>0</v>
      </c>
      <c r="L110" s="152">
        <v>82.222222222222214</v>
      </c>
      <c r="N110">
        <v>1</v>
      </c>
      <c r="R110" s="25">
        <f>SUM(Tabel2[[#This Row],[V 1]]*10+Tabel2[[#This Row],[GT 1]])/Tabel2[[#This Row],[AW 1]]*10+Tabel2[[#This Row],[BONUS 1]]</f>
        <v>0</v>
      </c>
      <c r="T110">
        <v>1</v>
      </c>
      <c r="X110" s="25">
        <f>SUM(Tabel2[[#This Row],[V 2]]*10+Tabel2[[#This Row],[GT 2]])/Tabel2[[#This Row],[AW 2]]*10+Tabel2[[#This Row],[BONUS 2]]</f>
        <v>0</v>
      </c>
      <c r="Z110">
        <v>1</v>
      </c>
      <c r="AD110" s="25">
        <f>SUM(Tabel2[[#This Row],[V 3]]*10+Tabel2[[#This Row],[GT 3]])/Tabel2[[#This Row],[AW 3]]*10+Tabel2[[#This Row],[BONUS 3]]</f>
        <v>0</v>
      </c>
      <c r="AF110">
        <v>1</v>
      </c>
      <c r="AJ110" s="25">
        <f>SUM(Tabel2[[#This Row],[V 4]]*10+Tabel2[[#This Row],[GT 4]])/Tabel2[[#This Row],[AW 4]]*10+Tabel2[[#This Row],[BONUS 4]]</f>
        <v>0</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0" s="24">
        <v>0</v>
      </c>
      <c r="BW110" s="32">
        <f>Tabel2[[#This Row],[Diploma]]-Tabel2[[#This Row],[Uitgeschreven]]</f>
        <v>0</v>
      </c>
      <c r="BX110" s="2" t="str">
        <f>IF(BW110=0,"geen actie",CONCATENATE("diploma uitschrijven: ",BU110," punten"))</f>
        <v>geen actie</v>
      </c>
      <c r="BZ110" s="162">
        <f>Tabel2[[#This Row],[pnt t/m 2021/22]]</f>
        <v>82.222222222222214</v>
      </c>
      <c r="CA110" s="162">
        <f>Tabel2[[#This Row],[pnt 2022/2023]]</f>
        <v>0</v>
      </c>
      <c r="CB110" s="162">
        <f t="shared" si="1"/>
        <v>82.222222222222214</v>
      </c>
    </row>
    <row r="111" spans="1:80" x14ac:dyDescent="0.3">
      <c r="A111" s="24" t="s">
        <v>209</v>
      </c>
      <c r="D111" t="s">
        <v>232</v>
      </c>
      <c r="E111" s="24" t="s">
        <v>233</v>
      </c>
      <c r="F111" s="27" t="s">
        <v>43</v>
      </c>
      <c r="G111" s="153">
        <f>Tabel2[[#This Row],[pnt t/m 2021/22]]+Tabel2[[#This Row],[pnt 2022/2023]]</f>
        <v>308.75</v>
      </c>
      <c r="H111">
        <v>2011</v>
      </c>
      <c r="I111">
        <v>2022</v>
      </c>
      <c r="J111" s="26">
        <f>Tabel2[[#This Row],[ijkdatum]]-Tabel2[[#This Row],[Geboren]]</f>
        <v>11</v>
      </c>
      <c r="K111" s="28">
        <f>Tabel2[[#This Row],[TTL 1]]+Tabel2[[#This Row],[TTL 2]]+Tabel2[[#This Row],[TTL 3]]+Tabel2[[#This Row],[TTL 4]]+Tabel2[[#This Row],[TTL 5]]+Tabel2[[#This Row],[TTL 6]]+Tabel2[[#This Row],[TTL 7]]+Tabel2[[#This Row],[TTL 8]]+Tabel2[[#This Row],[TTL 9]]+Tabel2[[#This Row],[TTL 10]]</f>
        <v>103.75</v>
      </c>
      <c r="L111" s="152">
        <v>205</v>
      </c>
      <c r="N111">
        <v>1</v>
      </c>
      <c r="R111" s="25">
        <f>SUM(Tabel2[[#This Row],[V 1]]*10+Tabel2[[#This Row],[GT 1]])/Tabel2[[#This Row],[AW 1]]*10+Tabel2[[#This Row],[BONUS 1]]</f>
        <v>0</v>
      </c>
      <c r="T111">
        <v>1</v>
      </c>
      <c r="X111" s="25">
        <f>SUM(Tabel2[[#This Row],[V 2]]*10+Tabel2[[#This Row],[GT 2]])/Tabel2[[#This Row],[AW 2]]*10+Tabel2[[#This Row],[BONUS 2]]</f>
        <v>0</v>
      </c>
      <c r="Z111">
        <v>1</v>
      </c>
      <c r="AD111" s="25">
        <f>SUM(Tabel2[[#This Row],[V 3]]*10+Tabel2[[#This Row],[GT 3]])/Tabel2[[#This Row],[AW 3]]*10+Tabel2[[#This Row],[BONUS 3]]</f>
        <v>0</v>
      </c>
      <c r="AF111">
        <v>1</v>
      </c>
      <c r="AJ111" s="25">
        <f>SUM(Tabel2[[#This Row],[V 4]]*10+Tabel2[[#This Row],[GT 4]])/Tabel2[[#This Row],[AW 4]]*10+Tabel2[[#This Row],[BONUS 4]]</f>
        <v>0</v>
      </c>
      <c r="AL111">
        <v>1</v>
      </c>
      <c r="AP111" s="25">
        <f>SUM(Tabel2[[#This Row],[V 5]]*10+Tabel2[[#This Row],[GT 5]])/Tabel2[[#This Row],[AW 5]]*10+Tabel2[[#This Row],[BONUS 5]]</f>
        <v>0</v>
      </c>
      <c r="AQ111">
        <v>9</v>
      </c>
      <c r="AR111">
        <v>8</v>
      </c>
      <c r="AS111">
        <v>5</v>
      </c>
      <c r="AT111">
        <v>33</v>
      </c>
      <c r="AV111" s="25">
        <f>SUM(Tabel2[[#This Row],[V 6]]*10+Tabel2[[#This Row],[GT 6]])/Tabel2[[#This Row],[AW 6]]*10+Tabel2[[#This Row],[BONUS 6]]</f>
        <v>103.75</v>
      </c>
      <c r="AX111">
        <v>1</v>
      </c>
      <c r="BB111" s="25">
        <f>SUM(Tabel2[[#This Row],[V 7]]*10+Tabel2[[#This Row],[GT 7]])/Tabel2[[#This Row],[AW 7]]*10+Tabel2[[#This Row],[BONUS 7]]</f>
        <v>0</v>
      </c>
      <c r="BD111">
        <v>1</v>
      </c>
      <c r="BH111" s="25">
        <f>SUM(Tabel2[[#This Row],[V 8]]*10+Tabel2[[#This Row],[GT 8]])/Tabel2[[#This Row],[AW 8]]*10+Tabel2[[#This Row],[BONUS 8]]</f>
        <v>0</v>
      </c>
      <c r="BJ111">
        <v>1</v>
      </c>
      <c r="BN111" s="2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1" s="24">
        <v>0</v>
      </c>
      <c r="BW111" s="32">
        <f>Tabel2[[#This Row],[Diploma]]-Tabel2[[#This Row],[Uitgeschreven]]</f>
        <v>250</v>
      </c>
      <c r="BX111" s="2" t="str">
        <f>IF(BW111=0,"geen actie",CONCATENATE("diploma uitschrijven: ",BU111," punten"))</f>
        <v>diploma uitschrijven: 250 punten</v>
      </c>
      <c r="BZ111" s="162">
        <f>Tabel2[[#This Row],[pnt t/m 2021/22]]</f>
        <v>205</v>
      </c>
      <c r="CA111" s="162">
        <f>Tabel2[[#This Row],[pnt 2022/2023]]</f>
        <v>103.75</v>
      </c>
      <c r="CB111" s="162">
        <f t="shared" si="1"/>
        <v>308.75</v>
      </c>
    </row>
    <row r="112" spans="1:80" x14ac:dyDescent="0.3">
      <c r="A112" s="24" t="s">
        <v>251</v>
      </c>
      <c r="B112" s="24" t="s">
        <v>166</v>
      </c>
      <c r="D112" t="s">
        <v>263</v>
      </c>
      <c r="E112" s="24">
        <v>118680</v>
      </c>
      <c r="F112" s="27" t="s">
        <v>43</v>
      </c>
      <c r="G112" s="153">
        <f>Tabel2[[#This Row],[pnt t/m 2021/22]]+Tabel2[[#This Row],[pnt 2022/2023]]</f>
        <v>1721.3529411764707</v>
      </c>
      <c r="H112">
        <v>2007</v>
      </c>
      <c r="I112">
        <v>2022</v>
      </c>
      <c r="J112" s="26">
        <f>Tabel2[[#This Row],[ijkdatum]]-Tabel2[[#This Row],[Geboren]]</f>
        <v>15</v>
      </c>
      <c r="K112" s="28">
        <f>Tabel2[[#This Row],[TTL 1]]+Tabel2[[#This Row],[TTL 2]]+Tabel2[[#This Row],[TTL 3]]+Tabel2[[#This Row],[TTL 4]]+Tabel2[[#This Row],[TTL 5]]+Tabel2[[#This Row],[TTL 6]]+Tabel2[[#This Row],[TTL 7]]+Tabel2[[#This Row],[TTL 8]]+Tabel2[[#This Row],[TTL 9]]+Tabel2[[#This Row],[TTL 10]]</f>
        <v>600</v>
      </c>
      <c r="L112" s="152">
        <v>1121.3529411764707</v>
      </c>
      <c r="M112">
        <v>7</v>
      </c>
      <c r="N112">
        <v>10</v>
      </c>
      <c r="O112">
        <v>10</v>
      </c>
      <c r="P112">
        <v>50</v>
      </c>
      <c r="R112" s="25">
        <f>SUM(Tabel2[[#This Row],[V 1]]*10+Tabel2[[#This Row],[GT 1]])/Tabel2[[#This Row],[AW 1]]*10+Tabel2[[#This Row],[BONUS 1]]</f>
        <v>150</v>
      </c>
      <c r="S112">
        <v>13</v>
      </c>
      <c r="T112">
        <v>12</v>
      </c>
      <c r="U112">
        <v>12</v>
      </c>
      <c r="V112">
        <v>60</v>
      </c>
      <c r="X112" s="25">
        <f>SUM(Tabel2[[#This Row],[V 2]]*10+Tabel2[[#This Row],[GT 2]])/Tabel2[[#This Row],[AW 2]]*10+Tabel2[[#This Row],[BONUS 2]]</f>
        <v>150</v>
      </c>
      <c r="Y112">
        <v>13</v>
      </c>
      <c r="Z112">
        <v>10</v>
      </c>
      <c r="AA112">
        <v>10</v>
      </c>
      <c r="AB112">
        <v>50</v>
      </c>
      <c r="AD112" s="25">
        <f>SUM(Tabel2[[#This Row],[V 3]]*10+Tabel2[[#This Row],[GT 3]])/Tabel2[[#This Row],[AW 3]]*10+Tabel2[[#This Row],[BONUS 3]]</f>
        <v>150</v>
      </c>
      <c r="AE112">
        <v>6</v>
      </c>
      <c r="AF112">
        <v>12</v>
      </c>
      <c r="AG112">
        <v>12</v>
      </c>
      <c r="AH112">
        <v>60</v>
      </c>
      <c r="AJ112" s="25">
        <f>SUM(Tabel2[[#This Row],[V 4]]*10+Tabel2[[#This Row],[GT 4]])/Tabel2[[#This Row],[AW 4]]*10+Tabel2[[#This Row],[BONUS 4]]</f>
        <v>150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2" s="24">
        <v>1500</v>
      </c>
      <c r="BW112" s="32">
        <f>Tabel2[[#This Row],[Diploma]]-Tabel2[[#This Row],[Uitgeschreven]]</f>
        <v>0</v>
      </c>
      <c r="BX112" s="2" t="str">
        <f>IF(BW112=0,"geen actie",CONCATENATE("diploma uitschrijven: ",BU112," punten"))</f>
        <v>geen actie</v>
      </c>
      <c r="BZ112" s="162">
        <f>Tabel2[[#This Row],[pnt t/m 2021/22]]</f>
        <v>1121.3529411764707</v>
      </c>
      <c r="CA112" s="162">
        <f>Tabel2[[#This Row],[pnt 2022/2023]]</f>
        <v>600</v>
      </c>
      <c r="CB112" s="162">
        <f t="shared" si="1"/>
        <v>1721.3529411764707</v>
      </c>
    </row>
    <row r="113" spans="1:81" x14ac:dyDescent="0.3">
      <c r="A113" s="24" t="s">
        <v>288</v>
      </c>
      <c r="B113" s="24" t="s">
        <v>166</v>
      </c>
      <c r="D113" t="s">
        <v>632</v>
      </c>
      <c r="E113" s="24">
        <v>120270</v>
      </c>
      <c r="F113" s="27" t="s">
        <v>43</v>
      </c>
      <c r="G113" s="25">
        <f>Tabel2[[#This Row],[pnt t/m 2021/22]]+Tabel2[[#This Row],[pnt 2022/2023]]</f>
        <v>642.05555555555554</v>
      </c>
      <c r="H113">
        <v>2008</v>
      </c>
      <c r="I113">
        <v>2022</v>
      </c>
      <c r="J113" s="26">
        <f>Tabel2[[#This Row],[ijkdatum]]-Tabel2[[#This Row],[Geboren]]</f>
        <v>14</v>
      </c>
      <c r="K113" s="28">
        <f>Tabel2[[#This Row],[TTL 1]]+Tabel2[[#This Row],[TTL 2]]+Tabel2[[#This Row],[TTL 3]]+Tabel2[[#This Row],[TTL 4]]+Tabel2[[#This Row],[TTL 5]]+Tabel2[[#This Row],[TTL 6]]+Tabel2[[#This Row],[TTL 7]]+Tabel2[[#This Row],[TTL 8]]+Tabel2[[#This Row],[TTL 9]]+Tabel2[[#This Row],[TTL 10]]</f>
        <v>642.05555555555554</v>
      </c>
      <c r="L113" s="165">
        <v>0</v>
      </c>
      <c r="M113">
        <v>3</v>
      </c>
      <c r="N113">
        <v>10</v>
      </c>
      <c r="O113">
        <v>9</v>
      </c>
      <c r="P113">
        <v>48</v>
      </c>
      <c r="R113" s="25">
        <f>SUM(Tabel2[[#This Row],[V 1]]*10+Tabel2[[#This Row],[GT 1]])/Tabel2[[#This Row],[AW 1]]*10+Tabel2[[#This Row],[BONUS 1]]</f>
        <v>138</v>
      </c>
      <c r="S113">
        <v>2</v>
      </c>
      <c r="T113">
        <v>8</v>
      </c>
      <c r="U113">
        <v>6</v>
      </c>
      <c r="V113">
        <v>34</v>
      </c>
      <c r="X113" s="25">
        <f>SUM(Tabel2[[#This Row],[V 2]]*10+Tabel2[[#This Row],[GT 2]])/Tabel2[[#This Row],[AW 2]]*10+Tabel2[[#This Row],[BONUS 2]]</f>
        <v>117.5</v>
      </c>
      <c r="Y113">
        <v>3</v>
      </c>
      <c r="Z113">
        <v>9</v>
      </c>
      <c r="AA113">
        <v>9</v>
      </c>
      <c r="AB113">
        <v>45</v>
      </c>
      <c r="AD113" s="25">
        <f>SUM(Tabel2[[#This Row],[V 3]]*10+Tabel2[[#This Row],[GT 3]])/Tabel2[[#This Row],[AW 3]]*10+Tabel2[[#This Row],[BONUS 3]]</f>
        <v>150</v>
      </c>
      <c r="AE113">
        <v>2</v>
      </c>
      <c r="AF113">
        <v>10</v>
      </c>
      <c r="AG113">
        <v>6</v>
      </c>
      <c r="AH113">
        <v>42</v>
      </c>
      <c r="AJ113" s="25">
        <f>SUM(Tabel2[[#This Row],[V 4]]*10+Tabel2[[#This Row],[GT 4]])/Tabel2[[#This Row],[AW 4]]*10+Tabel2[[#This Row],[BONUS 4]]</f>
        <v>102</v>
      </c>
      <c r="AK113">
        <v>1</v>
      </c>
      <c r="AL113">
        <v>10</v>
      </c>
      <c r="AM113">
        <v>1</v>
      </c>
      <c r="AN113">
        <v>29</v>
      </c>
      <c r="AP113" s="25">
        <f>SUM(Tabel2[[#This Row],[V 5]]*10+Tabel2[[#This Row],[GT 5]])/Tabel2[[#This Row],[AW 5]]*10+Tabel2[[#This Row],[BONUS 5]]</f>
        <v>39</v>
      </c>
      <c r="AQ113">
        <v>1</v>
      </c>
      <c r="AR113">
        <v>9</v>
      </c>
      <c r="AS113">
        <v>5</v>
      </c>
      <c r="AT113">
        <v>36</v>
      </c>
      <c r="AV113" s="25">
        <f>SUM(Tabel2[[#This Row],[V 6]]*10+Tabel2[[#This Row],[GT 6]])/Tabel2[[#This Row],[AW 6]]*10+Tabel2[[#This Row],[BONUS 6]]</f>
        <v>95.555555555555557</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13" s="24">
        <v>500</v>
      </c>
      <c r="BW113" s="24">
        <f>Tabel2[[#This Row],[Diploma]]-Tabel2[[#This Row],[Uitgeschreven]]</f>
        <v>0</v>
      </c>
      <c r="BX113" s="168" t="str">
        <f>IF(BW113=0,"geen actie",CONCATENATE("diploma uitschrijven: ",BU113," punten"))</f>
        <v>geen actie</v>
      </c>
      <c r="BZ113" s="162">
        <f>Tabel2[[#This Row],[pnt t/m 2021/22]]</f>
        <v>0</v>
      </c>
      <c r="CA113" s="162">
        <f>Tabel2[[#This Row],[pnt 2022/2023]]</f>
        <v>642.05555555555554</v>
      </c>
      <c r="CB113" s="162">
        <f t="shared" si="1"/>
        <v>642.05555555555554</v>
      </c>
    </row>
    <row r="114" spans="1:81" x14ac:dyDescent="0.3">
      <c r="A114" s="24" t="s">
        <v>208</v>
      </c>
      <c r="B114" s="24" t="s">
        <v>166</v>
      </c>
      <c r="D114" t="s">
        <v>665</v>
      </c>
      <c r="E114" s="24">
        <v>120486</v>
      </c>
      <c r="F114" s="27" t="s">
        <v>19</v>
      </c>
      <c r="G114" s="25">
        <f>Tabel2[[#This Row],[pnt t/m 2021/22]]+Tabel2[[#This Row],[pnt 2022/2023]]</f>
        <v>398.09523809523807</v>
      </c>
      <c r="H114">
        <v>2010</v>
      </c>
      <c r="I114">
        <v>2022</v>
      </c>
      <c r="J114" s="26">
        <f>Tabel2[[#This Row],[ijkdatum]]-Tabel2[[#This Row],[Geboren]]</f>
        <v>12</v>
      </c>
      <c r="K114" s="28">
        <f>Tabel2[[#This Row],[TTL 1]]+Tabel2[[#This Row],[TTL 2]]+Tabel2[[#This Row],[TTL 3]]+Tabel2[[#This Row],[TTL 4]]+Tabel2[[#This Row],[TTL 5]]+Tabel2[[#This Row],[TTL 6]]+Tabel2[[#This Row],[TTL 7]]+Tabel2[[#This Row],[TTL 8]]+Tabel2[[#This Row],[TTL 9]]+Tabel2[[#This Row],[TTL 10]]</f>
        <v>398.09523809523807</v>
      </c>
      <c r="L114" s="165"/>
      <c r="N114">
        <v>1</v>
      </c>
      <c r="R114" s="165">
        <f>SUM(Tabel2[[#This Row],[V 1]]*10+Tabel2[[#This Row],[GT 1]])/Tabel2[[#This Row],[AW 1]]*10+Tabel2[[#This Row],[BONUS 1]]</f>
        <v>0</v>
      </c>
      <c r="T114">
        <v>1</v>
      </c>
      <c r="X114" s="25">
        <f>SUM(Tabel2[[#This Row],[V 2]]*10+Tabel2[[#This Row],[GT 2]])/Tabel2[[#This Row],[AW 2]]*10+Tabel2[[#This Row],[BONUS 2]]</f>
        <v>0</v>
      </c>
      <c r="Z114">
        <v>1</v>
      </c>
      <c r="AD114" s="25">
        <f>SUM(Tabel2[[#This Row],[V 3]]*10+Tabel2[[#This Row],[GT 3]])/Tabel2[[#This Row],[AW 3]]*10+Tabel2[[#This Row],[BONUS 3]]</f>
        <v>0</v>
      </c>
      <c r="AE114">
        <v>9</v>
      </c>
      <c r="AF114">
        <v>6</v>
      </c>
      <c r="AG114">
        <v>5</v>
      </c>
      <c r="AH114">
        <v>29</v>
      </c>
      <c r="AJ114" s="25">
        <f>SUM(Tabel2[[#This Row],[V 4]]*10+Tabel2[[#This Row],[GT 4]])/Tabel2[[#This Row],[AW 4]]*10+Tabel2[[#This Row],[BONUS 4]]</f>
        <v>131.66666666666666</v>
      </c>
      <c r="AK114">
        <v>7</v>
      </c>
      <c r="AL114">
        <v>7</v>
      </c>
      <c r="AM114">
        <v>6</v>
      </c>
      <c r="AN114">
        <v>32</v>
      </c>
      <c r="AP114" s="25">
        <f>SUM(Tabel2[[#This Row],[V 5]]*10+Tabel2[[#This Row],[GT 5]])/Tabel2[[#This Row],[AW 5]]*10+Tabel2[[#This Row],[BONUS 5]]</f>
        <v>131.42857142857142</v>
      </c>
      <c r="AQ114">
        <v>8</v>
      </c>
      <c r="AR114">
        <v>8</v>
      </c>
      <c r="AS114">
        <v>7</v>
      </c>
      <c r="AT114">
        <v>38</v>
      </c>
      <c r="AV114" s="25">
        <f>SUM(Tabel2[[#This Row],[V 6]]*10+Tabel2[[#This Row],[GT 6]])/Tabel2[[#This Row],[AW 6]]*10+Tabel2[[#This Row],[BONUS 6]]</f>
        <v>135</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4" s="24">
        <v>250</v>
      </c>
      <c r="BW114" s="24">
        <f>Tabel2[[#This Row],[Diploma]]-Tabel2[[#This Row],[Uitgeschreven]]</f>
        <v>0</v>
      </c>
      <c r="BX114" s="168" t="str">
        <f>IF(BW114=0,"geen actie",CONCATENATE("diploma uitschrijven: ",BU114," punten"))</f>
        <v>geen actie</v>
      </c>
      <c r="BZ114" s="162">
        <f>Tabel2[[#This Row],[pnt t/m 2021/22]]</f>
        <v>0</v>
      </c>
      <c r="CA114" s="162">
        <f>Tabel2[[#This Row],[pnt 2022/2023]]</f>
        <v>398.09523809523807</v>
      </c>
      <c r="CB114" s="162">
        <f t="shared" si="1"/>
        <v>398.09523809523807</v>
      </c>
    </row>
    <row r="115" spans="1:81" x14ac:dyDescent="0.3">
      <c r="A115" s="24" t="s">
        <v>208</v>
      </c>
      <c r="B115" s="24" t="s">
        <v>166</v>
      </c>
      <c r="D115" t="s">
        <v>664</v>
      </c>
      <c r="E115" s="24">
        <v>120482</v>
      </c>
      <c r="F115" s="27" t="s">
        <v>19</v>
      </c>
      <c r="G115" s="25">
        <f>Tabel2[[#This Row],[pnt t/m 2021/22]]+Tabel2[[#This Row],[pnt 2022/2023]]</f>
        <v>562.02380952380952</v>
      </c>
      <c r="H115">
        <v>2010</v>
      </c>
      <c r="I115">
        <v>2022</v>
      </c>
      <c r="J115" s="26">
        <f>Tabel2[[#This Row],[ijkdatum]]-Tabel2[[#This Row],[Geboren]]</f>
        <v>12</v>
      </c>
      <c r="K115" s="28">
        <f>Tabel2[[#This Row],[TTL 1]]+Tabel2[[#This Row],[TTL 2]]+Tabel2[[#This Row],[TTL 3]]+Tabel2[[#This Row],[TTL 4]]+Tabel2[[#This Row],[TTL 5]]+Tabel2[[#This Row],[TTL 6]]+Tabel2[[#This Row],[TTL 7]]+Tabel2[[#This Row],[TTL 8]]+Tabel2[[#This Row],[TTL 9]]+Tabel2[[#This Row],[TTL 10]]</f>
        <v>562.02380952380952</v>
      </c>
      <c r="L115" s="165"/>
      <c r="N115">
        <v>1</v>
      </c>
      <c r="R115" s="165">
        <f>SUM(Tabel2[[#This Row],[V 1]]*10+Tabel2[[#This Row],[GT 1]])/Tabel2[[#This Row],[AW 1]]*10+Tabel2[[#This Row],[BONUS 1]]</f>
        <v>0</v>
      </c>
      <c r="S115">
        <v>8</v>
      </c>
      <c r="T115">
        <v>6</v>
      </c>
      <c r="U115">
        <v>6</v>
      </c>
      <c r="V115">
        <v>30</v>
      </c>
      <c r="X115" s="25">
        <f>SUM(Tabel2[[#This Row],[V 2]]*10+Tabel2[[#This Row],[GT 2]])/Tabel2[[#This Row],[AW 2]]*10+Tabel2[[#This Row],[BONUS 2]]</f>
        <v>150</v>
      </c>
      <c r="Z115">
        <v>1</v>
      </c>
      <c r="AD115" s="25">
        <f>SUM(Tabel2[[#This Row],[V 3]]*10+Tabel2[[#This Row],[GT 3]])/Tabel2[[#This Row],[AW 3]]*10+Tabel2[[#This Row],[BONUS 3]]</f>
        <v>0</v>
      </c>
      <c r="AE115">
        <v>9</v>
      </c>
      <c r="AF115">
        <v>6</v>
      </c>
      <c r="AG115">
        <v>6</v>
      </c>
      <c r="AH115">
        <v>28</v>
      </c>
      <c r="AJ115" s="25">
        <f>SUM(Tabel2[[#This Row],[V 4]]*10+Tabel2[[#This Row],[GT 4]])/Tabel2[[#This Row],[AW 4]]*10+Tabel2[[#This Row],[BONUS 4]]</f>
        <v>146.66666666666666</v>
      </c>
      <c r="AK115">
        <v>7</v>
      </c>
      <c r="AL115">
        <v>7</v>
      </c>
      <c r="AM115">
        <v>6</v>
      </c>
      <c r="AN115">
        <v>33</v>
      </c>
      <c r="AP115" s="25">
        <f>SUM(Tabel2[[#This Row],[V 5]]*10+Tabel2[[#This Row],[GT 5]])/Tabel2[[#This Row],[AW 5]]*10+Tabel2[[#This Row],[BONUS 5]]</f>
        <v>132.85714285714286</v>
      </c>
      <c r="AQ115">
        <v>8</v>
      </c>
      <c r="AR115">
        <v>8</v>
      </c>
      <c r="AS115">
        <v>7</v>
      </c>
      <c r="AT115">
        <v>36</v>
      </c>
      <c r="AV115" s="25">
        <f>SUM(Tabel2[[#This Row],[V 6]]*10+Tabel2[[#This Row],[GT 6]])/Tabel2[[#This Row],[AW 6]]*10+Tabel2[[#This Row],[BONUS 6]]</f>
        <v>132.5</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15" s="24">
        <v>250</v>
      </c>
      <c r="BW115" s="24">
        <f>Tabel2[[#This Row],[Diploma]]-Tabel2[[#This Row],[Uitgeschreven]]</f>
        <v>250</v>
      </c>
      <c r="BX115" s="168" t="str">
        <f>IF(BW115=0,"geen actie",CONCATENATE("diploma uitschrijven: ",BU115," punten"))</f>
        <v>diploma uitschrijven: 500 punten</v>
      </c>
      <c r="BZ115" s="162">
        <f>Tabel2[[#This Row],[pnt t/m 2021/22]]</f>
        <v>0</v>
      </c>
      <c r="CA115" s="162">
        <f>Tabel2[[#This Row],[pnt 2022/2023]]</f>
        <v>562.02380952380952</v>
      </c>
      <c r="CB115" s="162">
        <f t="shared" si="1"/>
        <v>562.02380952380952</v>
      </c>
    </row>
    <row r="116" spans="1:81" x14ac:dyDescent="0.3">
      <c r="A116" s="24" t="s">
        <v>314</v>
      </c>
      <c r="B116" s="24" t="s">
        <v>166</v>
      </c>
      <c r="D116" t="s">
        <v>675</v>
      </c>
      <c r="E116" s="24">
        <v>120447</v>
      </c>
      <c r="F116" s="27" t="s">
        <v>35</v>
      </c>
      <c r="G116" s="25">
        <f>Tabel2[[#This Row],[pnt t/m 2021/22]]+Tabel2[[#This Row],[pnt 2022/2023]]</f>
        <v>10</v>
      </c>
      <c r="H116">
        <v>2010</v>
      </c>
      <c r="I116">
        <v>2022</v>
      </c>
      <c r="J116" s="26">
        <f>Tabel2[[#This Row],[ijkdatum]]-Tabel2[[#This Row],[Geboren]]</f>
        <v>12</v>
      </c>
      <c r="K116" s="28">
        <f>Tabel2[[#This Row],[TTL 1]]+Tabel2[[#This Row],[TTL 2]]+Tabel2[[#This Row],[TTL 3]]+Tabel2[[#This Row],[TTL 4]]+Tabel2[[#This Row],[TTL 5]]+Tabel2[[#This Row],[TTL 6]]+Tabel2[[#This Row],[TTL 7]]+Tabel2[[#This Row],[TTL 8]]+Tabel2[[#This Row],[TTL 9]]+Tabel2[[#This Row],[TTL 10]]</f>
        <v>10</v>
      </c>
      <c r="L116" s="165"/>
      <c r="N116">
        <v>1</v>
      </c>
      <c r="R116" s="165">
        <f>SUM(Tabel2[[#This Row],[V 1]]*10+Tabel2[[#This Row],[GT 1]])/Tabel2[[#This Row],[AW 1]]*10+Tabel2[[#This Row],[BONUS 1]]</f>
        <v>0</v>
      </c>
      <c r="T116">
        <v>1</v>
      </c>
      <c r="X116" s="25">
        <f>SUM(Tabel2[[#This Row],[V 2]]*10+Tabel2[[#This Row],[GT 2]])/Tabel2[[#This Row],[AW 2]]*10+Tabel2[[#This Row],[BONUS 2]]</f>
        <v>0</v>
      </c>
      <c r="Y116">
        <v>4</v>
      </c>
      <c r="Z116">
        <v>10</v>
      </c>
      <c r="AA116">
        <v>0</v>
      </c>
      <c r="AB116">
        <v>10</v>
      </c>
      <c r="AD116" s="25">
        <f>SUM(Tabel2[[#This Row],[V 3]]*10+Tabel2[[#This Row],[GT 3]])/Tabel2[[#This Row],[AW 3]]*10+Tabel2[[#This Row],[BONUS 3]]</f>
        <v>10</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6" s="24">
        <v>0</v>
      </c>
      <c r="BW116" s="24">
        <f>Tabel2[[#This Row],[Diploma]]-Tabel2[[#This Row],[Uitgeschreven]]</f>
        <v>0</v>
      </c>
      <c r="BX116" s="168" t="str">
        <f>IF(BW116=0,"geen actie",CONCATENATE("diploma uitschrijven: ",BU116," punten"))</f>
        <v>geen actie</v>
      </c>
      <c r="BZ116" s="162">
        <f>Tabel2[[#This Row],[pnt t/m 2021/22]]</f>
        <v>0</v>
      </c>
      <c r="CA116" s="162">
        <f>Tabel2[[#This Row],[pnt 2022/2023]]</f>
        <v>10</v>
      </c>
      <c r="CB116" s="162">
        <f t="shared" si="1"/>
        <v>10</v>
      </c>
    </row>
    <row r="117" spans="1:81" x14ac:dyDescent="0.3">
      <c r="A117" s="24" t="s">
        <v>208</v>
      </c>
      <c r="D117" t="s">
        <v>743</v>
      </c>
      <c r="F117" s="27"/>
      <c r="G117" s="25">
        <f>Tabel2[[#This Row],[pnt t/m 2021/22]]+Tabel2[[#This Row],[pnt 2022/2023]]</f>
        <v>33.75</v>
      </c>
      <c r="H117">
        <v>2007</v>
      </c>
      <c r="I117">
        <v>2022</v>
      </c>
      <c r="J117" s="26">
        <f>Tabel2[[#This Row],[ijkdatum]]-Tabel2[[#This Row],[Geboren]]</f>
        <v>15</v>
      </c>
      <c r="K117" s="27">
        <f>Tabel2[[#This Row],[TTL 1]]+Tabel2[[#This Row],[TTL 2]]+Tabel2[[#This Row],[TTL 3]]+Tabel2[[#This Row],[TTL 4]]+Tabel2[[#This Row],[TTL 5]]+Tabel2[[#This Row],[TTL 6]]+Tabel2[[#This Row],[TTL 7]]+Tabel2[[#This Row],[TTL 8]]+Tabel2[[#This Row],[TTL 9]]+Tabel2[[#This Row],[TTL 10]]</f>
        <v>33.75</v>
      </c>
      <c r="L117" s="165"/>
      <c r="M117" s="202"/>
      <c r="N117">
        <v>1</v>
      </c>
      <c r="R117" s="165">
        <f>SUM(Tabel2[[#This Row],[V 1]]*10+Tabel2[[#This Row],[GT 1]])/Tabel2[[#This Row],[AW 1]]*10+Tabel2[[#This Row],[BONUS 1]]</f>
        <v>0</v>
      </c>
      <c r="T117">
        <v>1</v>
      </c>
      <c r="X117" s="165">
        <f>SUM(Tabel2[[#This Row],[V 2]]*10+Tabel2[[#This Row],[GT 2]])/Tabel2[[#This Row],[AW 2]]*10+Tabel2[[#This Row],[BONUS 2]]</f>
        <v>0</v>
      </c>
      <c r="Z117">
        <v>1</v>
      </c>
      <c r="AD117" s="165">
        <f>SUM(Tabel2[[#This Row],[V 3]]*10+Tabel2[[#This Row],[GT 3]])/Tabel2[[#This Row],[AW 3]]*10+Tabel2[[#This Row],[BONUS 3]]</f>
        <v>0</v>
      </c>
      <c r="AF117">
        <v>1</v>
      </c>
      <c r="AJ117" s="165">
        <f>SUM(Tabel2[[#This Row],[V 4]]*10+Tabel2[[#This Row],[GT 4]])/Tabel2[[#This Row],[AW 4]]*10+Tabel2[[#This Row],[BONUS 4]]</f>
        <v>0</v>
      </c>
      <c r="AL117">
        <v>1</v>
      </c>
      <c r="AP117" s="165">
        <f>SUM(Tabel2[[#This Row],[V 5]]*10+Tabel2[[#This Row],[GT 5]])/Tabel2[[#This Row],[AW 5]]*10+Tabel2[[#This Row],[BONUS 5]]</f>
        <v>0</v>
      </c>
      <c r="AQ117">
        <v>5</v>
      </c>
      <c r="AR117">
        <v>8</v>
      </c>
      <c r="AS117">
        <v>1</v>
      </c>
      <c r="AT117">
        <v>17</v>
      </c>
      <c r="AV117" s="165">
        <f>SUM(Tabel2[[#This Row],[V 6]]*10+Tabel2[[#This Row],[GT 6]])/Tabel2[[#This Row],[AW 6]]*10+Tabel2[[#This Row],[BONUS 6]]</f>
        <v>33.75</v>
      </c>
      <c r="AX117">
        <v>1</v>
      </c>
      <c r="BB117" s="165">
        <f>SUM(Tabel2[[#This Row],[V 7]]*10+Tabel2[[#This Row],[GT 7]])/Tabel2[[#This Row],[AW 7]]*10+Tabel2[[#This Row],[BONUS 7]]</f>
        <v>0</v>
      </c>
      <c r="BD117">
        <v>1</v>
      </c>
      <c r="BH117" s="165">
        <f>SUM(Tabel2[[#This Row],[V 8]]*10+Tabel2[[#This Row],[GT 8]])/Tabel2[[#This Row],[AW 8]]*10+Tabel2[[#This Row],[BONUS 8]]</f>
        <v>0</v>
      </c>
      <c r="BJ117">
        <v>1</v>
      </c>
      <c r="BN117" s="16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7" s="24">
        <v>0</v>
      </c>
      <c r="BW117" s="24">
        <f>Tabel2[[#This Row],[Diploma]]-Tabel2[[#This Row],[Uitgeschreven]]</f>
        <v>0</v>
      </c>
      <c r="BX117" s="168" t="str">
        <f>IF(BW117=0,"geen actie",CONCATENATE("diploma uitschrijven: ",BU117," punten"))</f>
        <v>geen actie</v>
      </c>
      <c r="BZ117" s="162">
        <f>Tabel2[[#This Row],[pnt t/m 2021/22]]</f>
        <v>0</v>
      </c>
      <c r="CA117" s="162">
        <f>Tabel2[[#This Row],[pnt 2022/2023]]</f>
        <v>33.75</v>
      </c>
      <c r="CB117" s="162">
        <f t="shared" si="1"/>
        <v>33.75</v>
      </c>
    </row>
    <row r="118" spans="1:81" x14ac:dyDescent="0.3">
      <c r="A118" s="24" t="s">
        <v>208</v>
      </c>
      <c r="B118" s="24" t="s">
        <v>166</v>
      </c>
      <c r="D118" t="s">
        <v>184</v>
      </c>
      <c r="E118" s="24">
        <v>117096</v>
      </c>
      <c r="F118" s="27" t="s">
        <v>43</v>
      </c>
      <c r="G118" s="153">
        <f>Tabel2[[#This Row],[pnt t/m 2021/22]]+Tabel2[[#This Row],[pnt 2022/2023]]</f>
        <v>2799.4253246753246</v>
      </c>
      <c r="H118">
        <v>2007</v>
      </c>
      <c r="I118">
        <v>2022</v>
      </c>
      <c r="J118" s="26">
        <f>Tabel2[[#This Row],[ijkdatum]]-Tabel2[[#This Row],[Geboren]]</f>
        <v>15</v>
      </c>
      <c r="K118" s="28">
        <f>Tabel2[[#This Row],[TTL 1]]+Tabel2[[#This Row],[TTL 2]]+Tabel2[[#This Row],[TTL 3]]+Tabel2[[#This Row],[TTL 4]]+Tabel2[[#This Row],[TTL 5]]+Tabel2[[#This Row],[TTL 6]]+Tabel2[[#This Row],[TTL 7]]+Tabel2[[#This Row],[TTL 8]]+Tabel2[[#This Row],[TTL 9]]+Tabel2[[#This Row],[TTL 10]]</f>
        <v>520.30555555555554</v>
      </c>
      <c r="L118" s="152">
        <v>2279.119769119769</v>
      </c>
      <c r="M118">
        <v>15</v>
      </c>
      <c r="N118">
        <v>9</v>
      </c>
      <c r="O118">
        <v>8</v>
      </c>
      <c r="P118">
        <v>44</v>
      </c>
      <c r="R118" s="25">
        <f>SUM(Tabel2[[#This Row],[V 1]]*10+Tabel2[[#This Row],[GT 1]])/Tabel2[[#This Row],[AW 1]]*10+Tabel2[[#This Row],[BONUS 1]]</f>
        <v>137.77777777777777</v>
      </c>
      <c r="S118">
        <v>7</v>
      </c>
      <c r="T118">
        <v>10</v>
      </c>
      <c r="U118">
        <v>5</v>
      </c>
      <c r="V118">
        <v>36</v>
      </c>
      <c r="X118" s="25">
        <f>SUM(Tabel2[[#This Row],[V 2]]*10+Tabel2[[#This Row],[GT 2]])/Tabel2[[#This Row],[AW 2]]*10+Tabel2[[#This Row],[BONUS 2]]</f>
        <v>86</v>
      </c>
      <c r="Y118">
        <v>7</v>
      </c>
      <c r="Z118">
        <v>9</v>
      </c>
      <c r="AA118">
        <v>6</v>
      </c>
      <c r="AB118">
        <v>39</v>
      </c>
      <c r="AD118" s="25">
        <f>SUM(Tabel2[[#This Row],[V 3]]*10+Tabel2[[#This Row],[GT 3]])/Tabel2[[#This Row],[AW 3]]*10+Tabel2[[#This Row],[BONUS 3]]</f>
        <v>110</v>
      </c>
      <c r="AF118">
        <v>1</v>
      </c>
      <c r="AJ118" s="25">
        <f>SUM(Tabel2[[#This Row],[V 4]]*10+Tabel2[[#This Row],[GT 4]])/Tabel2[[#This Row],[AW 4]]*10+Tabel2[[#This Row],[BONUS 4]]</f>
        <v>0</v>
      </c>
      <c r="AK118">
        <v>8</v>
      </c>
      <c r="AL118">
        <v>8</v>
      </c>
      <c r="AM118">
        <v>3</v>
      </c>
      <c r="AN118">
        <v>25</v>
      </c>
      <c r="AP118" s="25">
        <f>SUM(Tabel2[[#This Row],[V 5]]*10+Tabel2[[#This Row],[GT 5]])/Tabel2[[#This Row],[AW 5]]*10+Tabel2[[#This Row],[BONUS 5]]</f>
        <v>68.75</v>
      </c>
      <c r="AQ118">
        <v>7</v>
      </c>
      <c r="AR118">
        <v>9</v>
      </c>
      <c r="AS118">
        <v>7</v>
      </c>
      <c r="AT118">
        <v>36</v>
      </c>
      <c r="AV118" s="25">
        <f>SUM(Tabel2[[#This Row],[V 6]]*10+Tabel2[[#This Row],[GT 6]])/Tabel2[[#This Row],[AW 6]]*10+Tabel2[[#This Row],[BONUS 6]]</f>
        <v>117.77777777777779</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18" s="24">
        <v>2500</v>
      </c>
      <c r="BW118" s="32">
        <f>Tabel2[[#This Row],[Diploma]]-Tabel2[[#This Row],[Uitgeschreven]]</f>
        <v>0</v>
      </c>
      <c r="BX118" s="2" t="str">
        <f>IF(BW118=0,"geen actie",CONCATENATE("diploma uitschrijven: ",BU118," punten"))</f>
        <v>geen actie</v>
      </c>
      <c r="BZ118" s="162">
        <f>Tabel2[[#This Row],[pnt t/m 2021/22]]</f>
        <v>2279.119769119769</v>
      </c>
      <c r="CA118" s="162">
        <f>Tabel2[[#This Row],[pnt 2022/2023]]</f>
        <v>520.30555555555554</v>
      </c>
      <c r="CB118" s="162">
        <f t="shared" si="1"/>
        <v>2799.4253246753246</v>
      </c>
    </row>
    <row r="119" spans="1:81" x14ac:dyDescent="0.3">
      <c r="A119" s="24" t="s">
        <v>275</v>
      </c>
      <c r="B119" s="24" t="s">
        <v>166</v>
      </c>
      <c r="D119" t="s">
        <v>692</v>
      </c>
      <c r="E119" s="24">
        <v>120467</v>
      </c>
      <c r="F119" s="27" t="s">
        <v>59</v>
      </c>
      <c r="G119" s="25">
        <f>Tabel2[[#This Row],[pnt t/m 2021/22]]+Tabel2[[#This Row],[pnt 2022/2023]]</f>
        <v>36.25</v>
      </c>
      <c r="H119">
        <v>2013</v>
      </c>
      <c r="I119">
        <v>2022</v>
      </c>
      <c r="J119" s="26">
        <f>Tabel2[[#This Row],[ijkdatum]]-Tabel2[[#This Row],[Geboren]]</f>
        <v>9</v>
      </c>
      <c r="K119" s="28">
        <f>Tabel2[[#This Row],[TTL 1]]+Tabel2[[#This Row],[TTL 2]]+Tabel2[[#This Row],[TTL 3]]+Tabel2[[#This Row],[TTL 4]]+Tabel2[[#This Row],[TTL 5]]+Tabel2[[#This Row],[TTL 6]]+Tabel2[[#This Row],[TTL 7]]+Tabel2[[#This Row],[TTL 8]]+Tabel2[[#This Row],[TTL 9]]+Tabel2[[#This Row],[TTL 10]]</f>
        <v>36.25</v>
      </c>
      <c r="L119" s="165"/>
      <c r="N119">
        <v>1</v>
      </c>
      <c r="R119" s="165">
        <f>SUM(Tabel2[[#This Row],[V 1]]*10+Tabel2[[#This Row],[GT 1]])/Tabel2[[#This Row],[AW 1]]*10+Tabel2[[#This Row],[BONUS 1]]</f>
        <v>0</v>
      </c>
      <c r="T119">
        <v>1</v>
      </c>
      <c r="X119" s="25">
        <f>SUM(Tabel2[[#This Row],[V 2]]*10+Tabel2[[#This Row],[GT 2]])/Tabel2[[#This Row],[AW 2]]*10+Tabel2[[#This Row],[BONUS 2]]</f>
        <v>0</v>
      </c>
      <c r="Z119">
        <v>1</v>
      </c>
      <c r="AD119" s="25">
        <f>SUM(Tabel2[[#This Row],[V 3]]*10+Tabel2[[#This Row],[GT 3]])/Tabel2[[#This Row],[AW 3]]*10+Tabel2[[#This Row],[BONUS 3]]</f>
        <v>0</v>
      </c>
      <c r="AE119">
        <v>12</v>
      </c>
      <c r="AF119">
        <v>8</v>
      </c>
      <c r="AG119">
        <v>1</v>
      </c>
      <c r="AH119">
        <v>19</v>
      </c>
      <c r="AJ119" s="25">
        <f>SUM(Tabel2[[#This Row],[V 4]]*10+Tabel2[[#This Row],[GT 4]])/Tabel2[[#This Row],[AW 4]]*10+Tabel2[[#This Row],[BONUS 4]]</f>
        <v>36.25</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9" s="24">
        <v>0</v>
      </c>
      <c r="BW119" s="24">
        <f>Tabel2[[#This Row],[Diploma]]-Tabel2[[#This Row],[Uitgeschreven]]</f>
        <v>0</v>
      </c>
      <c r="BX119" s="168" t="str">
        <f>IF(BW119=0,"geen actie",CONCATENATE("diploma uitschrijven: ",BU119," punten"))</f>
        <v>geen actie</v>
      </c>
      <c r="BZ119" s="162">
        <f>Tabel2[[#This Row],[pnt t/m 2021/22]]</f>
        <v>0</v>
      </c>
      <c r="CA119" s="162">
        <f>Tabel2[[#This Row],[pnt 2022/2023]]</f>
        <v>36.25</v>
      </c>
      <c r="CB119" s="162">
        <f t="shared" si="1"/>
        <v>36.25</v>
      </c>
    </row>
    <row r="120" spans="1:81" x14ac:dyDescent="0.3">
      <c r="A120" s="24" t="s">
        <v>275</v>
      </c>
      <c r="B120" s="24" t="s">
        <v>166</v>
      </c>
      <c r="D120" t="s">
        <v>705</v>
      </c>
      <c r="E120" s="24">
        <v>119941</v>
      </c>
      <c r="F120" s="27" t="s">
        <v>702</v>
      </c>
      <c r="G120" s="25">
        <f>Tabel2[[#This Row],[pnt t/m 2021/22]]+Tabel2[[#This Row],[pnt 2022/2023]]</f>
        <v>150</v>
      </c>
      <c r="H120">
        <v>2012</v>
      </c>
      <c r="I120">
        <v>2022</v>
      </c>
      <c r="J120" s="26">
        <f>Tabel2[[#This Row],[ijkdatum]]-Tabel2[[#This Row],[Geboren]]</f>
        <v>10</v>
      </c>
      <c r="K120" s="27">
        <f>Tabel2[[#This Row],[TTL 1]]+Tabel2[[#This Row],[TTL 2]]+Tabel2[[#This Row],[TTL 3]]+Tabel2[[#This Row],[TTL 4]]+Tabel2[[#This Row],[TTL 5]]+Tabel2[[#This Row],[TTL 6]]+Tabel2[[#This Row],[TTL 7]]+Tabel2[[#This Row],[TTL 8]]+Tabel2[[#This Row],[TTL 9]]+Tabel2[[#This Row],[TTL 10]]</f>
        <v>150</v>
      </c>
      <c r="L120" s="165"/>
      <c r="N120">
        <v>1</v>
      </c>
      <c r="R120" s="165">
        <f>SUM(Tabel2[[#This Row],[V 1]]*10+Tabel2[[#This Row],[GT 1]])/Tabel2[[#This Row],[AW 1]]*10+Tabel2[[#This Row],[BONUS 1]]</f>
        <v>0</v>
      </c>
      <c r="T120">
        <v>1</v>
      </c>
      <c r="X120" s="165">
        <f>SUM(Tabel2[[#This Row],[V 2]]*10+Tabel2[[#This Row],[GT 2]])/Tabel2[[#This Row],[AW 2]]*10+Tabel2[[#This Row],[BONUS 2]]</f>
        <v>0</v>
      </c>
      <c r="Z120">
        <v>1</v>
      </c>
      <c r="AD120" s="165">
        <f>SUM(Tabel2[[#This Row],[V 3]]*10+Tabel2[[#This Row],[GT 3]])/Tabel2[[#This Row],[AW 3]]*10+Tabel2[[#This Row],[BONUS 3]]</f>
        <v>0</v>
      </c>
      <c r="AE120">
        <v>12</v>
      </c>
      <c r="AF120">
        <v>8</v>
      </c>
      <c r="AG120">
        <v>8</v>
      </c>
      <c r="AH120">
        <v>40</v>
      </c>
      <c r="AJ120" s="165">
        <f>SUM(Tabel2[[#This Row],[V 4]]*10+Tabel2[[#This Row],[GT 4]])/Tabel2[[#This Row],[AW 4]]*10+Tabel2[[#This Row],[BONUS 4]]</f>
        <v>150</v>
      </c>
      <c r="AL120">
        <v>1</v>
      </c>
      <c r="AP120" s="165">
        <f>SUM(Tabel2[[#This Row],[V 5]]*10+Tabel2[[#This Row],[GT 5]])/Tabel2[[#This Row],[AW 5]]*10+Tabel2[[#This Row],[BONUS 5]]</f>
        <v>0</v>
      </c>
      <c r="AR120">
        <v>1</v>
      </c>
      <c r="AV120" s="165">
        <f>SUM(Tabel2[[#This Row],[V 6]]*10+Tabel2[[#This Row],[GT 6]])/Tabel2[[#This Row],[AW 6]]*10+Tabel2[[#This Row],[BONUS 6]]</f>
        <v>0</v>
      </c>
      <c r="AX120">
        <v>1</v>
      </c>
      <c r="BB120" s="165">
        <f>SUM(Tabel2[[#This Row],[V 7]]*10+Tabel2[[#This Row],[GT 7]])/Tabel2[[#This Row],[AW 7]]*10+Tabel2[[#This Row],[BONUS 7]]</f>
        <v>0</v>
      </c>
      <c r="BD120">
        <v>1</v>
      </c>
      <c r="BH120" s="165">
        <f>SUM(Tabel2[[#This Row],[V 8]]*10+Tabel2[[#This Row],[GT 8]])/Tabel2[[#This Row],[AW 8]]*10+Tabel2[[#This Row],[BONUS 8]]</f>
        <v>0</v>
      </c>
      <c r="BJ120">
        <v>1</v>
      </c>
      <c r="BN120" s="16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0" s="24">
        <v>0</v>
      </c>
      <c r="BW120" s="24">
        <f>Tabel2[[#This Row],[Diploma]]-Tabel2[[#This Row],[Uitgeschreven]]</f>
        <v>0</v>
      </c>
      <c r="BX120" s="168" t="str">
        <f>IF(BW120=0,"geen actie",CONCATENATE("diploma uitschrijven: ",BU120," punten"))</f>
        <v>geen actie</v>
      </c>
      <c r="BZ120" s="162">
        <f>Tabel2[[#This Row],[pnt t/m 2021/22]]</f>
        <v>0</v>
      </c>
      <c r="CA120" s="162">
        <f>Tabel2[[#This Row],[pnt 2022/2023]]</f>
        <v>150</v>
      </c>
      <c r="CB120" s="162">
        <f t="shared" si="1"/>
        <v>150</v>
      </c>
    </row>
    <row r="121" spans="1:81" x14ac:dyDescent="0.3">
      <c r="A121" s="24" t="s">
        <v>208</v>
      </c>
      <c r="B121" s="24" t="s">
        <v>166</v>
      </c>
      <c r="D121" t="s">
        <v>185</v>
      </c>
      <c r="E121" s="24">
        <v>119388</v>
      </c>
      <c r="F121" s="27" t="s">
        <v>28</v>
      </c>
      <c r="G121" s="153">
        <f>Tabel2[[#This Row],[pnt t/m 2021/22]]+Tabel2[[#This Row],[pnt 2022/2023]]</f>
        <v>122</v>
      </c>
      <c r="H121">
        <v>2009</v>
      </c>
      <c r="I121">
        <v>2022</v>
      </c>
      <c r="J121" s="26">
        <f>Tabel2[[#This Row],[ijkdatum]]-Tabel2[[#This Row],[Geboren]]</f>
        <v>13</v>
      </c>
      <c r="K121" s="28">
        <f>Tabel2[[#This Row],[TTL 1]]+Tabel2[[#This Row],[TTL 2]]+Tabel2[[#This Row],[TTL 3]]+Tabel2[[#This Row],[TTL 4]]+Tabel2[[#This Row],[TTL 5]]+Tabel2[[#This Row],[TTL 6]]+Tabel2[[#This Row],[TTL 7]]+Tabel2[[#This Row],[TTL 8]]+Tabel2[[#This Row],[TTL 9]]+Tabel2[[#This Row],[TTL 10]]</f>
        <v>0</v>
      </c>
      <c r="L121" s="152">
        <v>122</v>
      </c>
      <c r="N121">
        <v>1</v>
      </c>
      <c r="R121" s="25">
        <f>SUM(Tabel2[[#This Row],[V 1]]*10+Tabel2[[#This Row],[GT 1]])/Tabel2[[#This Row],[AW 1]]*10+Tabel2[[#This Row],[BONUS 1]]</f>
        <v>0</v>
      </c>
      <c r="T121">
        <v>1</v>
      </c>
      <c r="X121" s="25">
        <f>SUM(Tabel2[[#This Row],[V 2]]*10+Tabel2[[#This Row],[GT 2]])/Tabel2[[#This Row],[AW 2]]*10+Tabel2[[#This Row],[BONUS 2]]</f>
        <v>0</v>
      </c>
      <c r="Z121">
        <v>1</v>
      </c>
      <c r="AD121" s="25">
        <f>SUM(Tabel2[[#This Row],[V 3]]*10+Tabel2[[#This Row],[GT 3]])/Tabel2[[#This Row],[AW 3]]*10+Tabel2[[#This Row],[BONUS 3]]</f>
        <v>0</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1" s="24">
        <v>0</v>
      </c>
      <c r="BW121" s="32">
        <f>Tabel2[[#This Row],[Diploma]]-Tabel2[[#This Row],[Uitgeschreven]]</f>
        <v>0</v>
      </c>
      <c r="BX121" s="2" t="str">
        <f>IF(BW121=0,"geen actie",CONCATENATE("diploma uitschrijven: ",BU121," punten"))</f>
        <v>geen actie</v>
      </c>
      <c r="BZ121" s="162">
        <f>Tabel2[[#This Row],[pnt t/m 2021/22]]</f>
        <v>122</v>
      </c>
      <c r="CA121" s="162">
        <f>Tabel2[[#This Row],[pnt 2022/2023]]</f>
        <v>0</v>
      </c>
      <c r="CB121" s="162">
        <f t="shared" si="1"/>
        <v>122</v>
      </c>
      <c r="CC121" s="24" t="s">
        <v>166</v>
      </c>
    </row>
    <row r="122" spans="1:81" x14ac:dyDescent="0.3">
      <c r="A122" s="24" t="s">
        <v>208</v>
      </c>
      <c r="B122" s="24" t="s">
        <v>166</v>
      </c>
      <c r="D122" t="s">
        <v>186</v>
      </c>
      <c r="E122" s="24">
        <v>116644</v>
      </c>
      <c r="F122" s="27" t="s">
        <v>170</v>
      </c>
      <c r="G122" s="153">
        <f>Tabel2[[#This Row],[pnt t/m 2021/22]]+Tabel2[[#This Row],[pnt 2022/2023]]</f>
        <v>124</v>
      </c>
      <c r="H122">
        <v>2009</v>
      </c>
      <c r="I122">
        <v>2022</v>
      </c>
      <c r="J122" s="26">
        <f>Tabel2[[#This Row],[ijkdatum]]-Tabel2[[#This Row],[Geboren]]</f>
        <v>13</v>
      </c>
      <c r="K122" s="28">
        <f>Tabel2[[#This Row],[TTL 1]]+Tabel2[[#This Row],[TTL 2]]+Tabel2[[#This Row],[TTL 3]]+Tabel2[[#This Row],[TTL 4]]+Tabel2[[#This Row],[TTL 5]]+Tabel2[[#This Row],[TTL 6]]+Tabel2[[#This Row],[TTL 7]]+Tabel2[[#This Row],[TTL 8]]+Tabel2[[#This Row],[TTL 9]]+Tabel2[[#This Row],[TTL 10]]</f>
        <v>0</v>
      </c>
      <c r="L122" s="152">
        <v>124</v>
      </c>
      <c r="N122">
        <v>1</v>
      </c>
      <c r="R122" s="25">
        <f>SUM(Tabel2[[#This Row],[V 1]]*10+Tabel2[[#This Row],[GT 1]])/Tabel2[[#This Row],[AW 1]]*10+Tabel2[[#This Row],[BONUS 1]]</f>
        <v>0</v>
      </c>
      <c r="T122">
        <v>1</v>
      </c>
      <c r="X122" s="25">
        <f>SUM(Tabel2[[#This Row],[V 2]]*10+Tabel2[[#This Row],[GT 2]])/Tabel2[[#This Row],[AW 2]]*10+Tabel2[[#This Row],[BONUS 2]]</f>
        <v>0</v>
      </c>
      <c r="Z122">
        <v>1</v>
      </c>
      <c r="AD122" s="25">
        <f>SUM(Tabel2[[#This Row],[V 3]]*10+Tabel2[[#This Row],[GT 3]])/Tabel2[[#This Row],[AW 3]]*10+Tabel2[[#This Row],[BONUS 3]]</f>
        <v>0</v>
      </c>
      <c r="AF122">
        <v>1</v>
      </c>
      <c r="AJ122" s="25">
        <f>SUM(Tabel2[[#This Row],[V 4]]*10+Tabel2[[#This Row],[GT 4]])/Tabel2[[#This Row],[AW 4]]*10+Tabel2[[#This Row],[BONUS 4]]</f>
        <v>0</v>
      </c>
      <c r="AL122">
        <v>1</v>
      </c>
      <c r="AP122" s="25">
        <f>SUM(Tabel2[[#This Row],[V 5]]*10+Tabel2[[#This Row],[GT 5]])/Tabel2[[#This Row],[AW 5]]*10+Tabel2[[#This Row],[BONUS 5]]</f>
        <v>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2" s="24">
        <v>0</v>
      </c>
      <c r="BW122" s="32">
        <f>Tabel2[[#This Row],[Diploma]]-Tabel2[[#This Row],[Uitgeschreven]]</f>
        <v>0</v>
      </c>
      <c r="BX122" s="2" t="str">
        <f>IF(BW122=0,"geen actie",CONCATENATE("diploma uitschrijven: ",BU122," punten"))</f>
        <v>geen actie</v>
      </c>
      <c r="BZ122" s="162">
        <f>Tabel2[[#This Row],[pnt t/m 2021/22]]</f>
        <v>124</v>
      </c>
      <c r="CA122" s="162">
        <f>Tabel2[[#This Row],[pnt 2022/2023]]</f>
        <v>0</v>
      </c>
      <c r="CB122" s="162">
        <f t="shared" si="1"/>
        <v>124</v>
      </c>
      <c r="CC122" s="24" t="s">
        <v>166</v>
      </c>
    </row>
    <row r="123" spans="1:81" x14ac:dyDescent="0.3">
      <c r="A123" s="24" t="s">
        <v>314</v>
      </c>
      <c r="B123" s="24" t="s">
        <v>166</v>
      </c>
      <c r="D123" t="s">
        <v>323</v>
      </c>
      <c r="E123" s="24">
        <v>117323</v>
      </c>
      <c r="F123" s="27" t="s">
        <v>73</v>
      </c>
      <c r="G123" s="153">
        <f>Tabel2[[#This Row],[pnt t/m 2021/22]]+Tabel2[[#This Row],[pnt 2022/2023]]</f>
        <v>2703.4906204906188</v>
      </c>
      <c r="H123">
        <v>2010</v>
      </c>
      <c r="I123">
        <v>2022</v>
      </c>
      <c r="J123" s="26">
        <f>Tabel2[[#This Row],[ijkdatum]]-Tabel2[[#This Row],[Geboren]]</f>
        <v>12</v>
      </c>
      <c r="K123" s="28">
        <f>Tabel2[[#This Row],[TTL 1]]+Tabel2[[#This Row],[TTL 2]]+Tabel2[[#This Row],[TTL 3]]+Tabel2[[#This Row],[TTL 4]]+Tabel2[[#This Row],[TTL 5]]+Tabel2[[#This Row],[TTL 6]]+Tabel2[[#This Row],[TTL 7]]+Tabel2[[#This Row],[TTL 8]]+Tabel2[[#This Row],[TTL 9]]+Tabel2[[#This Row],[TTL 10]]</f>
        <v>0</v>
      </c>
      <c r="L123" s="152">
        <v>2703.4906204906188</v>
      </c>
      <c r="N123">
        <v>1</v>
      </c>
      <c r="R123" s="25">
        <f>SUM(Tabel2[[#This Row],[V 1]]*10+Tabel2[[#This Row],[GT 1]])/Tabel2[[#This Row],[AW 1]]*10+Tabel2[[#This Row],[BONUS 1]]</f>
        <v>0</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23" s="24">
        <v>2500</v>
      </c>
      <c r="BW123" s="32">
        <f>Tabel2[[#This Row],[Diploma]]-Tabel2[[#This Row],[Uitgeschreven]]</f>
        <v>0</v>
      </c>
      <c r="BX123" s="2" t="str">
        <f>IF(BW123=0,"geen actie",CONCATENATE("diploma uitschrijven: ",BU123," punten"))</f>
        <v>geen actie</v>
      </c>
      <c r="BZ123" s="162">
        <f>Tabel2[[#This Row],[pnt t/m 2021/22]]</f>
        <v>2703.4906204906188</v>
      </c>
      <c r="CA123" s="162">
        <f>Tabel2[[#This Row],[pnt 2022/2023]]</f>
        <v>0</v>
      </c>
      <c r="CB123" s="162">
        <f t="shared" si="1"/>
        <v>2703.4906204906188</v>
      </c>
      <c r="CC123" s="24" t="s">
        <v>166</v>
      </c>
    </row>
    <row r="124" spans="1:81" x14ac:dyDescent="0.3">
      <c r="A124" s="24" t="s">
        <v>288</v>
      </c>
      <c r="B124" s="24" t="s">
        <v>166</v>
      </c>
      <c r="D124" t="s">
        <v>305</v>
      </c>
      <c r="E124" s="24">
        <v>116978</v>
      </c>
      <c r="F124" s="27" t="s">
        <v>292</v>
      </c>
      <c r="G124" s="153">
        <f>Tabel2[[#This Row],[pnt t/m 2021/22]]+Tabel2[[#This Row],[pnt 2022/2023]]</f>
        <v>3621.079365079368</v>
      </c>
      <c r="H124">
        <v>2007</v>
      </c>
      <c r="I124">
        <v>2022</v>
      </c>
      <c r="J124" s="26">
        <f>Tabel2[[#This Row],[ijkdatum]]-Tabel2[[#This Row],[Geboren]]</f>
        <v>15</v>
      </c>
      <c r="K124" s="28">
        <f>Tabel2[[#This Row],[TTL 1]]+Tabel2[[#This Row],[TTL 2]]+Tabel2[[#This Row],[TTL 3]]+Tabel2[[#This Row],[TTL 4]]+Tabel2[[#This Row],[TTL 5]]+Tabel2[[#This Row],[TTL 6]]+Tabel2[[#This Row],[TTL 7]]+Tabel2[[#This Row],[TTL 8]]+Tabel2[[#This Row],[TTL 9]]+Tabel2[[#This Row],[TTL 10]]</f>
        <v>0</v>
      </c>
      <c r="L124" s="152">
        <v>3621.079365079368</v>
      </c>
      <c r="N124">
        <v>1</v>
      </c>
      <c r="R124" s="25">
        <f>SUM(Tabel2[[#This Row],[V 1]]*10+Tabel2[[#This Row],[GT 1]])/Tabel2[[#This Row],[AW 1]]*10+Tabel2[[#This Row],[BONUS 1]]</f>
        <v>0</v>
      </c>
      <c r="T124">
        <v>1</v>
      </c>
      <c r="X124" s="25">
        <f>SUM(Tabel2[[#This Row],[V 2]]*10+Tabel2[[#This Row],[GT 2]])/Tabel2[[#This Row],[AW 2]]*10+Tabel2[[#This Row],[BONUS 2]]</f>
        <v>0</v>
      </c>
      <c r="Z124">
        <v>1</v>
      </c>
      <c r="AD124" s="25">
        <f>SUM(Tabel2[[#This Row],[V 3]]*10+Tabel2[[#This Row],[GT 3]])/Tabel2[[#This Row],[AW 3]]*10+Tabel2[[#This Row],[BONUS 3]]</f>
        <v>0</v>
      </c>
      <c r="AF124">
        <v>1</v>
      </c>
      <c r="AJ124" s="25">
        <f>SUM(Tabel2[[#This Row],[V 4]]*10+Tabel2[[#This Row],[GT 4]])/Tabel2[[#This Row],[AW 4]]*10+Tabel2[[#This Row],[BONUS 4]]</f>
        <v>0</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24" s="24">
        <v>3000</v>
      </c>
      <c r="BW124" s="32">
        <f>Tabel2[[#This Row],[Diploma]]-Tabel2[[#This Row],[Uitgeschreven]]</f>
        <v>0</v>
      </c>
      <c r="BX124" s="2" t="str">
        <f>IF(BW124=0,"geen actie",CONCATENATE("diploma uitschrijven: ",BU124," punten"))</f>
        <v>geen actie</v>
      </c>
      <c r="BZ124" s="162">
        <f>Tabel2[[#This Row],[pnt t/m 2021/22]]</f>
        <v>3621.079365079368</v>
      </c>
      <c r="CA124" s="162">
        <f>Tabel2[[#This Row],[pnt 2022/2023]]</f>
        <v>0</v>
      </c>
      <c r="CB124" s="162">
        <f t="shared" si="1"/>
        <v>3621.079365079368</v>
      </c>
      <c r="CC124" s="24" t="s">
        <v>166</v>
      </c>
    </row>
    <row r="125" spans="1:81" x14ac:dyDescent="0.3">
      <c r="A125" s="24" t="s">
        <v>251</v>
      </c>
      <c r="B125" s="24" t="s">
        <v>166</v>
      </c>
      <c r="D125" t="s">
        <v>264</v>
      </c>
      <c r="F125" s="27" t="s">
        <v>59</v>
      </c>
      <c r="G125" s="153">
        <f>Tabel2[[#This Row],[pnt t/m 2021/22]]+Tabel2[[#This Row],[pnt 2022/2023]]</f>
        <v>21</v>
      </c>
      <c r="H125">
        <v>2009</v>
      </c>
      <c r="I125">
        <v>2022</v>
      </c>
      <c r="J125" s="26">
        <f>Tabel2[[#This Row],[ijkdatum]]-Tabel2[[#This Row],[Geboren]]</f>
        <v>13</v>
      </c>
      <c r="K125" s="28">
        <f>Tabel2[[#This Row],[TTL 1]]+Tabel2[[#This Row],[TTL 2]]+Tabel2[[#This Row],[TTL 3]]+Tabel2[[#This Row],[TTL 4]]+Tabel2[[#This Row],[TTL 5]]+Tabel2[[#This Row],[TTL 6]]+Tabel2[[#This Row],[TTL 7]]+Tabel2[[#This Row],[TTL 8]]+Tabel2[[#This Row],[TTL 9]]+Tabel2[[#This Row],[TTL 10]]</f>
        <v>0</v>
      </c>
      <c r="L125" s="152">
        <v>21</v>
      </c>
      <c r="N125">
        <v>1</v>
      </c>
      <c r="R125" s="25">
        <f>SUM(Tabel2[[#This Row],[V 1]]*10+Tabel2[[#This Row],[GT 1]])/Tabel2[[#This Row],[AW 1]]*10+Tabel2[[#This Row],[BONUS 1]]</f>
        <v>0</v>
      </c>
      <c r="T125">
        <v>1</v>
      </c>
      <c r="X125" s="25">
        <f>SUM(Tabel2[[#This Row],[V 2]]*10+Tabel2[[#This Row],[GT 2]])/Tabel2[[#This Row],[AW 2]]*10+Tabel2[[#This Row],[BONUS 2]]</f>
        <v>0</v>
      </c>
      <c r="Z125">
        <v>1</v>
      </c>
      <c r="AD125" s="25">
        <f>SUM(Tabel2[[#This Row],[V 3]]*10+Tabel2[[#This Row],[GT 3]])/Tabel2[[#This Row],[AW 3]]*10+Tabel2[[#This Row],[BONUS 3]]</f>
        <v>0</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5" s="24">
        <v>0</v>
      </c>
      <c r="BW125" s="32">
        <f>Tabel2[[#This Row],[Diploma]]-Tabel2[[#This Row],[Uitgeschreven]]</f>
        <v>0</v>
      </c>
      <c r="BX125" s="2" t="str">
        <f>IF(BW125=0,"geen actie",CONCATENATE("diploma uitschrijven: ",BU125," punten"))</f>
        <v>geen actie</v>
      </c>
      <c r="BZ125" s="162">
        <f>Tabel2[[#This Row],[pnt t/m 2021/22]]</f>
        <v>21</v>
      </c>
      <c r="CA125" s="162">
        <f>Tabel2[[#This Row],[pnt 2022/2023]]</f>
        <v>0</v>
      </c>
      <c r="CB125" s="162">
        <f t="shared" si="1"/>
        <v>21</v>
      </c>
      <c r="CC125" s="24" t="s">
        <v>166</v>
      </c>
    </row>
    <row r="126" spans="1:81" x14ac:dyDescent="0.3">
      <c r="A126" s="24" t="s">
        <v>208</v>
      </c>
      <c r="B126" s="24" t="s">
        <v>166</v>
      </c>
      <c r="D126" t="s">
        <v>187</v>
      </c>
      <c r="E126" s="24">
        <v>118015</v>
      </c>
      <c r="F126" s="27" t="s">
        <v>37</v>
      </c>
      <c r="G126" s="153">
        <f>Tabel2[[#This Row],[pnt t/m 2021/22]]+Tabel2[[#This Row],[pnt 2022/2023]]</f>
        <v>1708.43253968254</v>
      </c>
      <c r="H126">
        <v>2008</v>
      </c>
      <c r="I126">
        <v>2022</v>
      </c>
      <c r="J126" s="26">
        <f>Tabel2[[#This Row],[ijkdatum]]-Tabel2[[#This Row],[Geboren]]</f>
        <v>14</v>
      </c>
      <c r="K126" s="28">
        <f>Tabel2[[#This Row],[TTL 1]]+Tabel2[[#This Row],[TTL 2]]+Tabel2[[#This Row],[TTL 3]]+Tabel2[[#This Row],[TTL 4]]+Tabel2[[#This Row],[TTL 5]]+Tabel2[[#This Row],[TTL 6]]+Tabel2[[#This Row],[TTL 7]]+Tabel2[[#This Row],[TTL 8]]+Tabel2[[#This Row],[TTL 9]]+Tabel2[[#This Row],[TTL 10]]</f>
        <v>0</v>
      </c>
      <c r="L126" s="152">
        <v>1708.43253968254</v>
      </c>
      <c r="N126">
        <v>1</v>
      </c>
      <c r="R126" s="25">
        <f>SUM(Tabel2[[#This Row],[V 1]]*10+Tabel2[[#This Row],[GT 1]])/Tabel2[[#This Row],[AW 1]]*10+Tabel2[[#This Row],[BONUS 1]]</f>
        <v>0</v>
      </c>
      <c r="T126">
        <v>1</v>
      </c>
      <c r="X126" s="25">
        <f>SUM(Tabel2[[#This Row],[V 2]]*10+Tabel2[[#This Row],[GT 2]])/Tabel2[[#This Row],[AW 2]]*10+Tabel2[[#This Row],[BONUS 2]]</f>
        <v>0</v>
      </c>
      <c r="Z126">
        <v>1</v>
      </c>
      <c r="AD126" s="25">
        <f>SUM(Tabel2[[#This Row],[V 3]]*10+Tabel2[[#This Row],[GT 3]])/Tabel2[[#This Row],[AW 3]]*10+Tabel2[[#This Row],[BONUS 3]]</f>
        <v>0</v>
      </c>
      <c r="AF126">
        <v>1</v>
      </c>
      <c r="AJ126" s="25">
        <f>SUM(Tabel2[[#This Row],[V 4]]*10+Tabel2[[#This Row],[GT 4]])/Tabel2[[#This Row],[AW 4]]*10+Tabel2[[#This Row],[BONUS 4]]</f>
        <v>0</v>
      </c>
      <c r="AL126">
        <v>1</v>
      </c>
      <c r="AP126" s="25">
        <f>SUM(Tabel2[[#This Row],[V 5]]*10+Tabel2[[#This Row],[GT 5]])/Tabel2[[#This Row],[AW 5]]*10+Tabel2[[#This Row],[BONUS 5]]</f>
        <v>0</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6" s="24">
        <v>1500</v>
      </c>
      <c r="BW126" s="32">
        <f>Tabel2[[#This Row],[Diploma]]-Tabel2[[#This Row],[Uitgeschreven]]</f>
        <v>0</v>
      </c>
      <c r="BX126" s="2" t="str">
        <f>IF(BW126=0,"geen actie",CONCATENATE("diploma uitschrijven: ",BU126," punten"))</f>
        <v>geen actie</v>
      </c>
      <c r="BZ126" s="162">
        <f>Tabel2[[#This Row],[pnt t/m 2021/22]]</f>
        <v>1708.43253968254</v>
      </c>
      <c r="CA126" s="162">
        <f>Tabel2[[#This Row],[pnt 2022/2023]]</f>
        <v>0</v>
      </c>
      <c r="CB126" s="162">
        <f t="shared" si="1"/>
        <v>1708.43253968254</v>
      </c>
      <c r="CC126" s="24" t="s">
        <v>166</v>
      </c>
    </row>
    <row r="127" spans="1:81" x14ac:dyDescent="0.3">
      <c r="A127" s="24" t="s">
        <v>209</v>
      </c>
      <c r="D127" t="s">
        <v>234</v>
      </c>
      <c r="E127" s="24">
        <v>119413</v>
      </c>
      <c r="F127" s="27" t="s">
        <v>43</v>
      </c>
      <c r="G127" s="153">
        <f>Tabel2[[#This Row],[pnt t/m 2021/22]]+Tabel2[[#This Row],[pnt 2022/2023]]</f>
        <v>56.25</v>
      </c>
      <c r="H127">
        <v>2010</v>
      </c>
      <c r="I127">
        <v>2022</v>
      </c>
      <c r="J127" s="26">
        <f>Tabel2[[#This Row],[ijkdatum]]-Tabel2[[#This Row],[Geboren]]</f>
        <v>12</v>
      </c>
      <c r="K127" s="28">
        <f>Tabel2[[#This Row],[TTL 1]]+Tabel2[[#This Row],[TTL 2]]+Tabel2[[#This Row],[TTL 3]]+Tabel2[[#This Row],[TTL 4]]+Tabel2[[#This Row],[TTL 5]]+Tabel2[[#This Row],[TTL 6]]+Tabel2[[#This Row],[TTL 7]]+Tabel2[[#This Row],[TTL 8]]+Tabel2[[#This Row],[TTL 9]]+Tabel2[[#This Row],[TTL 10]]</f>
        <v>0</v>
      </c>
      <c r="L127" s="152">
        <v>56.25</v>
      </c>
      <c r="N127">
        <v>1</v>
      </c>
      <c r="R127" s="25">
        <f>SUM(Tabel2[[#This Row],[V 1]]*10+Tabel2[[#This Row],[GT 1]])/Tabel2[[#This Row],[AW 1]]*10+Tabel2[[#This Row],[BONUS 1]]</f>
        <v>0</v>
      </c>
      <c r="T127">
        <v>1</v>
      </c>
      <c r="X127" s="25">
        <f>SUM(Tabel2[[#This Row],[V 2]]*10+Tabel2[[#This Row],[GT 2]])/Tabel2[[#This Row],[AW 2]]*10+Tabel2[[#This Row],[BONUS 2]]</f>
        <v>0</v>
      </c>
      <c r="Z127">
        <v>1</v>
      </c>
      <c r="AD127" s="25">
        <f>SUM(Tabel2[[#This Row],[V 3]]*10+Tabel2[[#This Row],[GT 3]])/Tabel2[[#This Row],[AW 3]]*10+Tabel2[[#This Row],[BONUS 3]]</f>
        <v>0</v>
      </c>
      <c r="AF127">
        <v>1</v>
      </c>
      <c r="AJ127" s="25">
        <f>SUM(Tabel2[[#This Row],[V 4]]*10+Tabel2[[#This Row],[GT 4]])/Tabel2[[#This Row],[AW 4]]*10+Tabel2[[#This Row],[BONUS 4]]</f>
        <v>0</v>
      </c>
      <c r="AL127">
        <v>1</v>
      </c>
      <c r="AP127" s="25">
        <f>SUM(Tabel2[[#This Row],[V 5]]*10+Tabel2[[#This Row],[GT 5]])/Tabel2[[#This Row],[AW 5]]*10+Tabel2[[#This Row],[BONUS 5]]</f>
        <v>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7" s="24">
        <v>0</v>
      </c>
      <c r="BW127" s="32">
        <f>Tabel2[[#This Row],[Diploma]]-Tabel2[[#This Row],[Uitgeschreven]]</f>
        <v>0</v>
      </c>
      <c r="BX127" s="2" t="str">
        <f>IF(BW127=0,"geen actie",CONCATENATE("diploma uitschrijven: ",BU127," punten"))</f>
        <v>geen actie</v>
      </c>
      <c r="BZ127" s="162">
        <f>Tabel2[[#This Row],[pnt t/m 2021/22]]</f>
        <v>56.25</v>
      </c>
      <c r="CA127" s="162">
        <f>Tabel2[[#This Row],[pnt 2022/2023]]</f>
        <v>0</v>
      </c>
      <c r="CB127" s="162">
        <f t="shared" si="1"/>
        <v>56.25</v>
      </c>
      <c r="CC127" s="24" t="s">
        <v>166</v>
      </c>
    </row>
    <row r="128" spans="1:81" x14ac:dyDescent="0.3">
      <c r="A128" s="24" t="s">
        <v>208</v>
      </c>
      <c r="D128" t="s">
        <v>674</v>
      </c>
      <c r="E128" s="24">
        <v>119569</v>
      </c>
      <c r="F128" s="27" t="s">
        <v>223</v>
      </c>
      <c r="G128" s="25">
        <f>Tabel2[[#This Row],[pnt t/m 2021/22]]+Tabel2[[#This Row],[pnt 2022/2023]]</f>
        <v>0</v>
      </c>
      <c r="H128">
        <v>2008</v>
      </c>
      <c r="I128">
        <v>2022</v>
      </c>
      <c r="J128" s="26">
        <f>Tabel2[[#This Row],[ijkdatum]]-Tabel2[[#This Row],[Geboren]]</f>
        <v>14</v>
      </c>
      <c r="K128" s="28">
        <f>Tabel2[[#This Row],[TTL 1]]+Tabel2[[#This Row],[TTL 2]]+Tabel2[[#This Row],[TTL 3]]+Tabel2[[#This Row],[TTL 4]]+Tabel2[[#This Row],[TTL 5]]+Tabel2[[#This Row],[TTL 6]]+Tabel2[[#This Row],[TTL 7]]+Tabel2[[#This Row],[TTL 8]]+Tabel2[[#This Row],[TTL 9]]+Tabel2[[#This Row],[TTL 10]]</f>
        <v>0</v>
      </c>
      <c r="L128" s="165"/>
      <c r="N128">
        <v>1</v>
      </c>
      <c r="R128" s="165">
        <f>SUM(Tabel2[[#This Row],[V 1]]*10+Tabel2[[#This Row],[GT 1]])/Tabel2[[#This Row],[AW 1]]*10+Tabel2[[#This Row],[BONUS 1]]</f>
        <v>0</v>
      </c>
      <c r="T128">
        <v>1</v>
      </c>
      <c r="X128" s="25">
        <f>SUM(Tabel2[[#This Row],[V 2]]*10+Tabel2[[#This Row],[GT 2]])/Tabel2[[#This Row],[AW 2]]*10+Tabel2[[#This Row],[BONUS 2]]</f>
        <v>0</v>
      </c>
      <c r="Z128">
        <v>1</v>
      </c>
      <c r="AD128" s="25">
        <f>SUM(Tabel2[[#This Row],[V 3]]*10+Tabel2[[#This Row],[GT 3]])/Tabel2[[#This Row],[AW 3]]*10+Tabel2[[#This Row],[BONUS 3]]</f>
        <v>0</v>
      </c>
      <c r="AF128">
        <v>1</v>
      </c>
      <c r="AJ128" s="25">
        <f>SUM(Tabel2[[#This Row],[V 4]]*10+Tabel2[[#This Row],[GT 4]])/Tabel2[[#This Row],[AW 4]]*10+Tabel2[[#This Row],[BONUS 4]]</f>
        <v>0</v>
      </c>
      <c r="AL128">
        <v>1</v>
      </c>
      <c r="AP128" s="25">
        <f>SUM(Tabel2[[#This Row],[V 5]]*10+Tabel2[[#This Row],[GT 5]])/Tabel2[[#This Row],[AW 5]]*10+Tabel2[[#This Row],[BONUS 5]]</f>
        <v>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8" s="24">
        <v>0</v>
      </c>
      <c r="BW128" s="24">
        <f>Tabel2[[#This Row],[Diploma]]-Tabel2[[#This Row],[Uitgeschreven]]</f>
        <v>0</v>
      </c>
      <c r="BX128" s="168" t="str">
        <f>IF(BW128=0,"geen actie",CONCATENATE("diploma uitschrijven: ",BU128," punten"))</f>
        <v>geen actie</v>
      </c>
      <c r="BZ128" s="162">
        <f>Tabel2[[#This Row],[pnt t/m 2021/22]]</f>
        <v>0</v>
      </c>
      <c r="CA128" s="162">
        <f>Tabel2[[#This Row],[pnt 2022/2023]]</f>
        <v>0</v>
      </c>
      <c r="CB128" s="162">
        <f t="shared" si="1"/>
        <v>0</v>
      </c>
      <c r="CC128" s="24" t="s">
        <v>166</v>
      </c>
    </row>
    <row r="129" spans="1:82" x14ac:dyDescent="0.3">
      <c r="A129" s="24" t="s">
        <v>288</v>
      </c>
      <c r="B129" s="24" t="s">
        <v>166</v>
      </c>
      <c r="D129" t="s">
        <v>620</v>
      </c>
      <c r="E129" s="24">
        <v>119721</v>
      </c>
      <c r="F129" s="27" t="s">
        <v>290</v>
      </c>
      <c r="G129" s="153">
        <f>Tabel2[[#This Row],[pnt t/m 2021/22]]+Tabel2[[#This Row],[pnt 2022/2023]]</f>
        <v>106.66666666666667</v>
      </c>
      <c r="H129">
        <v>2011</v>
      </c>
      <c r="I129">
        <v>2022</v>
      </c>
      <c r="J129" s="26">
        <f>Tabel2[[#This Row],[ijkdatum]]-Tabel2[[#This Row],[Geboren]]</f>
        <v>11</v>
      </c>
      <c r="K129" s="28">
        <f>Tabel2[[#This Row],[TTL 1]]+Tabel2[[#This Row],[TTL 2]]+Tabel2[[#This Row],[TTL 3]]+Tabel2[[#This Row],[TTL 4]]+Tabel2[[#This Row],[TTL 5]]+Tabel2[[#This Row],[TTL 6]]+Tabel2[[#This Row],[TTL 7]]+Tabel2[[#This Row],[TTL 8]]+Tabel2[[#This Row],[TTL 9]]+Tabel2[[#This Row],[TTL 10]]</f>
        <v>106.66666666666667</v>
      </c>
      <c r="L129" s="152"/>
      <c r="M129">
        <v>4</v>
      </c>
      <c r="N129">
        <v>9</v>
      </c>
      <c r="O129">
        <v>2</v>
      </c>
      <c r="P129">
        <v>24</v>
      </c>
      <c r="R129" s="25">
        <f>SUM(Tabel2[[#This Row],[V 1]]*10+Tabel2[[#This Row],[GT 1]])/Tabel2[[#This Row],[AW 1]]*10+Tabel2[[#This Row],[BONUS 1]]</f>
        <v>48.888888888888893</v>
      </c>
      <c r="T129">
        <v>1</v>
      </c>
      <c r="X129" s="25">
        <f>SUM(Tabel2[[#This Row],[V 2]]*10+Tabel2[[#This Row],[GT 2]])/Tabel2[[#This Row],[AW 2]]*10+Tabel2[[#This Row],[BONUS 2]]</f>
        <v>0</v>
      </c>
      <c r="Y129">
        <v>3</v>
      </c>
      <c r="Z129">
        <v>9</v>
      </c>
      <c r="AA129">
        <v>3</v>
      </c>
      <c r="AB129">
        <v>22</v>
      </c>
      <c r="AD129" s="25">
        <f>SUM(Tabel2[[#This Row],[V 3]]*10+Tabel2[[#This Row],[GT 3]])/Tabel2[[#This Row],[AW 3]]*10+Tabel2[[#This Row],[BONUS 3]]</f>
        <v>57.777777777777779</v>
      </c>
      <c r="AF129">
        <v>1</v>
      </c>
      <c r="AJ129" s="25">
        <f>SUM(Tabel2[[#This Row],[V 4]]*10+Tabel2[[#This Row],[GT 4]])/Tabel2[[#This Row],[AW 4]]*10+Tabel2[[#This Row],[BONUS 4]]</f>
        <v>0</v>
      </c>
      <c r="AL129">
        <v>1</v>
      </c>
      <c r="AP129" s="25">
        <f>SUM(Tabel2[[#This Row],[V 5]]*10+Tabel2[[#This Row],[GT 5]])/Tabel2[[#This Row],[AW 5]]*10+Tabel2[[#This Row],[BONUS 5]]</f>
        <v>0</v>
      </c>
      <c r="AR129">
        <v>1</v>
      </c>
      <c r="AV129" s="25">
        <f>SUM(Tabel2[[#This Row],[V 6]]*10+Tabel2[[#This Row],[GT 6]])/Tabel2[[#This Row],[AW 6]]*10+Tabel2[[#This Row],[BONUS 6]]</f>
        <v>0</v>
      </c>
      <c r="AX129">
        <v>1</v>
      </c>
      <c r="BB129" s="25">
        <f>SUM(Tabel2[[#This Row],[V 7]]*10+Tabel2[[#This Row],[GT 7]])/Tabel2[[#This Row],[AW 7]]*10+Tabel2[[#This Row],[BONUS 7]]</f>
        <v>0</v>
      </c>
      <c r="BD129">
        <v>1</v>
      </c>
      <c r="BH129" s="25">
        <f>SUM(Tabel2[[#This Row],[V 8]]*10+Tabel2[[#This Row],[GT 8]])/Tabel2[[#This Row],[AW 8]]*10+Tabel2[[#This Row],[BONUS 8]]</f>
        <v>0</v>
      </c>
      <c r="BJ129">
        <v>1</v>
      </c>
      <c r="BN129" s="25">
        <f>SUM(Tabel2[[#This Row],[V 9]]*10+Tabel2[[#This Row],[GT 9]])/Tabel2[[#This Row],[AW 9]]*10+Tabel2[[#This Row],[BONUS 9]]</f>
        <v>0</v>
      </c>
      <c r="BP129">
        <v>1</v>
      </c>
      <c r="BT129" s="25">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9" s="24">
        <v>0</v>
      </c>
      <c r="BW129" s="32">
        <f>Tabel2[[#This Row],[Diploma]]-Tabel2[[#This Row],[Uitgeschreven]]</f>
        <v>0</v>
      </c>
      <c r="BX129" s="2" t="str">
        <f>IF(BW129=0,"geen actie",CONCATENATE("diploma uitschrijven: ",BU129," punten"))</f>
        <v>geen actie</v>
      </c>
      <c r="BZ129" s="162">
        <f>Tabel2[[#This Row],[pnt t/m 2021/22]]</f>
        <v>0</v>
      </c>
      <c r="CA129" s="162">
        <f>Tabel2[[#This Row],[pnt 2022/2023]]</f>
        <v>106.66666666666667</v>
      </c>
      <c r="CB129" s="162">
        <f t="shared" si="1"/>
        <v>106.66666666666667</v>
      </c>
      <c r="CC129" s="24" t="s">
        <v>166</v>
      </c>
    </row>
    <row r="130" spans="1:82" x14ac:dyDescent="0.3">
      <c r="A130" s="24" t="s">
        <v>288</v>
      </c>
      <c r="B130" s="24" t="s">
        <v>166</v>
      </c>
      <c r="D130" t="s">
        <v>306</v>
      </c>
      <c r="E130" s="24">
        <v>118499</v>
      </c>
      <c r="F130" s="27" t="s">
        <v>292</v>
      </c>
      <c r="G130" s="153">
        <f>Tabel2[[#This Row],[pnt t/m 2021/22]]+Tabel2[[#This Row],[pnt 2022/2023]]</f>
        <v>1058.0227272727273</v>
      </c>
      <c r="H130">
        <v>2005</v>
      </c>
      <c r="I130">
        <v>2022</v>
      </c>
      <c r="J130" s="26">
        <f>Tabel2[[#This Row],[ijkdatum]]-Tabel2[[#This Row],[Geboren]]</f>
        <v>17</v>
      </c>
      <c r="K130" s="28">
        <f>Tabel2[[#This Row],[TTL 1]]+Tabel2[[#This Row],[TTL 2]]+Tabel2[[#This Row],[TTL 3]]+Tabel2[[#This Row],[TTL 4]]+Tabel2[[#This Row],[TTL 5]]+Tabel2[[#This Row],[TTL 6]]+Tabel2[[#This Row],[TTL 7]]+Tabel2[[#This Row],[TTL 8]]+Tabel2[[#This Row],[TTL 9]]+Tabel2[[#This Row],[TTL 10]]</f>
        <v>0</v>
      </c>
      <c r="L130" s="152">
        <v>1058.0227272727273</v>
      </c>
      <c r="N130">
        <v>1</v>
      </c>
      <c r="R130" s="25">
        <f>SUM(Tabel2[[#This Row],[V 1]]*10+Tabel2[[#This Row],[GT 1]])/Tabel2[[#This Row],[AW 1]]*10+Tabel2[[#This Row],[BONUS 1]]</f>
        <v>0</v>
      </c>
      <c r="T130">
        <v>1</v>
      </c>
      <c r="X130" s="25">
        <f>SUM(Tabel2[[#This Row],[V 2]]*10+Tabel2[[#This Row],[GT 2]])/Tabel2[[#This Row],[AW 2]]*10+Tabel2[[#This Row],[BONUS 2]]</f>
        <v>0</v>
      </c>
      <c r="Z130">
        <v>1</v>
      </c>
      <c r="AD130" s="25">
        <f>SUM(Tabel2[[#This Row],[V 3]]*10+Tabel2[[#This Row],[GT 3]])/Tabel2[[#This Row],[AW 3]]*10+Tabel2[[#This Row],[BONUS 3]]</f>
        <v>0</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30" s="24">
        <v>1000</v>
      </c>
      <c r="BW130" s="32">
        <f>Tabel2[[#This Row],[Diploma]]-Tabel2[[#This Row],[Uitgeschreven]]</f>
        <v>0</v>
      </c>
      <c r="BX130" s="2" t="str">
        <f>IF(BW130=0,"geen actie",CONCATENATE("diploma uitschrijven: ",BU130," punten"))</f>
        <v>geen actie</v>
      </c>
      <c r="BZ130" s="162">
        <f>Tabel2[[#This Row],[pnt t/m 2021/22]]</f>
        <v>1058.0227272727273</v>
      </c>
      <c r="CA130" s="162">
        <f>Tabel2[[#This Row],[pnt 2022/2023]]</f>
        <v>0</v>
      </c>
      <c r="CB130" s="162">
        <f t="shared" si="1"/>
        <v>1058.0227272727273</v>
      </c>
      <c r="CC130" s="24" t="s">
        <v>166</v>
      </c>
    </row>
    <row r="131" spans="1:82" x14ac:dyDescent="0.3">
      <c r="A131" s="24" t="s">
        <v>208</v>
      </c>
      <c r="B131" s="24" t="s">
        <v>166</v>
      </c>
      <c r="D131" t="s">
        <v>188</v>
      </c>
      <c r="E131" s="24">
        <v>118246</v>
      </c>
      <c r="F131" s="27" t="s">
        <v>43</v>
      </c>
      <c r="G131" s="153">
        <f>Tabel2[[#This Row],[pnt t/m 2021/22]]+Tabel2[[#This Row],[pnt 2022/2023]]</f>
        <v>1868.8888888888889</v>
      </c>
      <c r="H131">
        <v>2008</v>
      </c>
      <c r="I131">
        <v>2022</v>
      </c>
      <c r="J131" s="26">
        <f>Tabel2[[#This Row],[ijkdatum]]-Tabel2[[#This Row],[Geboren]]</f>
        <v>14</v>
      </c>
      <c r="K131" s="28">
        <f>Tabel2[[#This Row],[TTL 1]]+Tabel2[[#This Row],[TTL 2]]+Tabel2[[#This Row],[TTL 3]]+Tabel2[[#This Row],[TTL 4]]+Tabel2[[#This Row],[TTL 5]]+Tabel2[[#This Row],[TTL 6]]+Tabel2[[#This Row],[TTL 7]]+Tabel2[[#This Row],[TTL 8]]+Tabel2[[#This Row],[TTL 9]]+Tabel2[[#This Row],[TTL 10]]</f>
        <v>178.88888888888889</v>
      </c>
      <c r="L131" s="165">
        <v>1690</v>
      </c>
      <c r="N131">
        <v>1</v>
      </c>
      <c r="R131" s="25">
        <f>SUM(Tabel2[[#This Row],[V 1]]*10+Tabel2[[#This Row],[GT 1]])/Tabel2[[#This Row],[AW 1]]*10+Tabel2[[#This Row],[BONUS 1]]</f>
        <v>0</v>
      </c>
      <c r="T131">
        <v>1</v>
      </c>
      <c r="X131" s="25">
        <f>SUM(Tabel2[[#This Row],[V 2]]*10+Tabel2[[#This Row],[GT 2]])/Tabel2[[#This Row],[AW 2]]*10+Tabel2[[#This Row],[BONUS 2]]</f>
        <v>0</v>
      </c>
      <c r="Z131">
        <v>1</v>
      </c>
      <c r="AD131" s="25">
        <f>SUM(Tabel2[[#This Row],[V 3]]*10+Tabel2[[#This Row],[GT 3]])/Tabel2[[#This Row],[AW 3]]*10+Tabel2[[#This Row],[BONUS 3]]</f>
        <v>0</v>
      </c>
      <c r="AE131">
        <v>10</v>
      </c>
      <c r="AF131">
        <v>9</v>
      </c>
      <c r="AG131">
        <v>4</v>
      </c>
      <c r="AH131">
        <v>31</v>
      </c>
      <c r="AJ131" s="25">
        <f>SUM(Tabel2[[#This Row],[V 4]]*10+Tabel2[[#This Row],[GT 4]])/Tabel2[[#This Row],[AW 4]]*10+Tabel2[[#This Row],[BONUS 4]]</f>
        <v>78.888888888888886</v>
      </c>
      <c r="AK131">
        <v>8</v>
      </c>
      <c r="AL131">
        <v>8</v>
      </c>
      <c r="AM131">
        <v>5</v>
      </c>
      <c r="AN131">
        <v>30</v>
      </c>
      <c r="AP131" s="25">
        <f>SUM(Tabel2[[#This Row],[V 5]]*10+Tabel2[[#This Row],[GT 5]])/Tabel2[[#This Row],[AW 5]]*10+Tabel2[[#This Row],[BONUS 5]]</f>
        <v>100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31" s="24">
        <v>1500</v>
      </c>
      <c r="BW131" s="32">
        <f>Tabel2[[#This Row],[Diploma]]-Tabel2[[#This Row],[Uitgeschreven]]</f>
        <v>0</v>
      </c>
      <c r="BX131" s="2" t="str">
        <f>IF(BW131=0,"geen actie",CONCATENATE("diploma uitschrijven: ",BU131," punten"))</f>
        <v>geen actie</v>
      </c>
      <c r="BZ131" s="162">
        <f>Tabel2[[#This Row],[pnt t/m 2021/22]]</f>
        <v>1690</v>
      </c>
      <c r="CA131" s="162">
        <f>Tabel2[[#This Row],[pnt 2022/2023]]</f>
        <v>178.88888888888889</v>
      </c>
      <c r="CB131" s="162">
        <f t="shared" si="1"/>
        <v>1868.8888888888889</v>
      </c>
      <c r="CC131" s="24" t="s">
        <v>166</v>
      </c>
    </row>
    <row r="132" spans="1:82" x14ac:dyDescent="0.3">
      <c r="A132" s="24" t="s">
        <v>209</v>
      </c>
      <c r="B132" s="24" t="s">
        <v>166</v>
      </c>
      <c r="D132" t="s">
        <v>235</v>
      </c>
      <c r="E132" s="24">
        <v>118931</v>
      </c>
      <c r="F132" s="27" t="s">
        <v>37</v>
      </c>
      <c r="G132" s="153">
        <f>Tabel2[[#This Row],[pnt t/m 2021/22]]+Tabel2[[#This Row],[pnt 2022/2023]]</f>
        <v>1540</v>
      </c>
      <c r="H132">
        <v>2010</v>
      </c>
      <c r="I132">
        <v>2022</v>
      </c>
      <c r="J132" s="26">
        <f>Tabel2[[#This Row],[ijkdatum]]-Tabel2[[#This Row],[Geboren]]</f>
        <v>12</v>
      </c>
      <c r="K132" s="28">
        <f>Tabel2[[#This Row],[TTL 1]]+Tabel2[[#This Row],[TTL 2]]+Tabel2[[#This Row],[TTL 3]]+Tabel2[[#This Row],[TTL 4]]+Tabel2[[#This Row],[TTL 5]]+Tabel2[[#This Row],[TTL 6]]+Tabel2[[#This Row],[TTL 7]]+Tabel2[[#This Row],[TTL 8]]+Tabel2[[#This Row],[TTL 9]]+Tabel2[[#This Row],[TTL 10]]</f>
        <v>0</v>
      </c>
      <c r="L132" s="152">
        <v>1540</v>
      </c>
      <c r="N132">
        <v>1</v>
      </c>
      <c r="R132" s="25">
        <f>SUM(Tabel2[[#This Row],[V 1]]*10+Tabel2[[#This Row],[GT 1]])/Tabel2[[#This Row],[AW 1]]*10+Tabel2[[#This Row],[BONUS 1]]</f>
        <v>0</v>
      </c>
      <c r="T132">
        <v>1</v>
      </c>
      <c r="X132" s="25">
        <f>SUM(Tabel2[[#This Row],[V 2]]*10+Tabel2[[#This Row],[GT 2]])/Tabel2[[#This Row],[AW 2]]*10+Tabel2[[#This Row],[BONUS 2]]</f>
        <v>0</v>
      </c>
      <c r="Z132">
        <v>1</v>
      </c>
      <c r="AD132" s="25">
        <f>SUM(Tabel2[[#This Row],[V 3]]*10+Tabel2[[#This Row],[GT 3]])/Tabel2[[#This Row],[AW 3]]*10+Tabel2[[#This Row],[BONUS 3]]</f>
        <v>0</v>
      </c>
      <c r="AF132">
        <v>1</v>
      </c>
      <c r="AJ132" s="25">
        <f>SUM(Tabel2[[#This Row],[V 4]]*10+Tabel2[[#This Row],[GT 4]])/Tabel2[[#This Row],[AW 4]]*10+Tabel2[[#This Row],[BONUS 4]]</f>
        <v>0</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32" s="24">
        <v>1500</v>
      </c>
      <c r="BW132" s="32">
        <f>Tabel2[[#This Row],[Diploma]]-Tabel2[[#This Row],[Uitgeschreven]]</f>
        <v>0</v>
      </c>
      <c r="BX132" s="2" t="str">
        <f>IF(BW132=0,"geen actie",CONCATENATE("diploma uitschrijven: ",BU132," punten"))</f>
        <v>geen actie</v>
      </c>
      <c r="BZ132" s="162">
        <f>Tabel2[[#This Row],[pnt t/m 2021/22]]</f>
        <v>1540</v>
      </c>
      <c r="CA132" s="162">
        <f>Tabel2[[#This Row],[pnt 2022/2023]]</f>
        <v>0</v>
      </c>
      <c r="CB132" s="162">
        <f t="shared" si="1"/>
        <v>1540</v>
      </c>
      <c r="CC132" s="24" t="s">
        <v>166</v>
      </c>
    </row>
    <row r="133" spans="1:82" x14ac:dyDescent="0.3">
      <c r="A133" s="24" t="s">
        <v>314</v>
      </c>
      <c r="B133" s="24" t="s">
        <v>166</v>
      </c>
      <c r="D133" t="s">
        <v>324</v>
      </c>
      <c r="F133" s="27" t="s">
        <v>290</v>
      </c>
      <c r="G133" s="153">
        <f>Tabel2[[#This Row],[pnt t/m 2021/22]]+Tabel2[[#This Row],[pnt 2022/2023]]</f>
        <v>80</v>
      </c>
      <c r="H133">
        <v>2010</v>
      </c>
      <c r="I133">
        <v>2022</v>
      </c>
      <c r="J133" s="26">
        <f>Tabel2[[#This Row],[ijkdatum]]-Tabel2[[#This Row],[Geboren]]</f>
        <v>12</v>
      </c>
      <c r="K133" s="28">
        <f>Tabel2[[#This Row],[TTL 1]]+Tabel2[[#This Row],[TTL 2]]+Tabel2[[#This Row],[TTL 3]]+Tabel2[[#This Row],[TTL 4]]+Tabel2[[#This Row],[TTL 5]]+Tabel2[[#This Row],[TTL 6]]+Tabel2[[#This Row],[TTL 7]]+Tabel2[[#This Row],[TTL 8]]+Tabel2[[#This Row],[TTL 9]]+Tabel2[[#This Row],[TTL 10]]</f>
        <v>0</v>
      </c>
      <c r="L133" s="152">
        <v>80</v>
      </c>
      <c r="N133">
        <v>1</v>
      </c>
      <c r="R133" s="25">
        <f>SUM(Tabel2[[#This Row],[V 1]]*10+Tabel2[[#This Row],[GT 1]])/Tabel2[[#This Row],[AW 1]]*10+Tabel2[[#This Row],[BONUS 1]]</f>
        <v>0</v>
      </c>
      <c r="T133">
        <v>1</v>
      </c>
      <c r="X133" s="25">
        <f>SUM(Tabel2[[#This Row],[V 2]]*10+Tabel2[[#This Row],[GT 2]])/Tabel2[[#This Row],[AW 2]]*10+Tabel2[[#This Row],[BONUS 2]]</f>
        <v>0</v>
      </c>
      <c r="Z133">
        <v>1</v>
      </c>
      <c r="AD133" s="25">
        <f>SUM(Tabel2[[#This Row],[V 3]]*10+Tabel2[[#This Row],[GT 3]])/Tabel2[[#This Row],[AW 3]]*10+Tabel2[[#This Row],[BONUS 3]]</f>
        <v>0</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3" s="24">
        <v>0</v>
      </c>
      <c r="BW133" s="32">
        <f>Tabel2[[#This Row],[Diploma]]-Tabel2[[#This Row],[Uitgeschreven]]</f>
        <v>0</v>
      </c>
      <c r="BX133" s="2" t="str">
        <f>IF(BW133=0,"geen actie",CONCATENATE("diploma uitschrijven: ",BU133," punten"))</f>
        <v>geen actie</v>
      </c>
      <c r="BZ133" s="162">
        <f>Tabel2[[#This Row],[pnt t/m 2021/22]]</f>
        <v>80</v>
      </c>
      <c r="CA133" s="162">
        <f>Tabel2[[#This Row],[pnt 2022/2023]]</f>
        <v>0</v>
      </c>
      <c r="CB133" s="162">
        <f t="shared" si="1"/>
        <v>80</v>
      </c>
      <c r="CC133" s="24" t="s">
        <v>166</v>
      </c>
    </row>
    <row r="134" spans="1:82" x14ac:dyDescent="0.3">
      <c r="A134" s="24" t="s">
        <v>251</v>
      </c>
      <c r="B134" s="24" t="s">
        <v>166</v>
      </c>
      <c r="D134" t="s">
        <v>265</v>
      </c>
      <c r="F134" s="27" t="s">
        <v>59</v>
      </c>
      <c r="G134" s="153">
        <f>Tabel2[[#This Row],[pnt t/m 2021/22]]+Tabel2[[#This Row],[pnt 2022/2023]]</f>
        <v>58.333333333333329</v>
      </c>
      <c r="H134">
        <v>2011</v>
      </c>
      <c r="I134">
        <v>2022</v>
      </c>
      <c r="J134" s="26">
        <f>Tabel2[[#This Row],[ijkdatum]]-Tabel2[[#This Row],[Geboren]]</f>
        <v>11</v>
      </c>
      <c r="K134" s="28">
        <f>Tabel2[[#This Row],[TTL 1]]+Tabel2[[#This Row],[TTL 2]]+Tabel2[[#This Row],[TTL 3]]+Tabel2[[#This Row],[TTL 4]]+Tabel2[[#This Row],[TTL 5]]+Tabel2[[#This Row],[TTL 6]]+Tabel2[[#This Row],[TTL 7]]+Tabel2[[#This Row],[TTL 8]]+Tabel2[[#This Row],[TTL 9]]+Tabel2[[#This Row],[TTL 10]]</f>
        <v>0</v>
      </c>
      <c r="L134" s="152">
        <v>58.333333333333329</v>
      </c>
      <c r="N134">
        <v>1</v>
      </c>
      <c r="R134" s="25">
        <f>SUM(Tabel2[[#This Row],[V 1]]*10+Tabel2[[#This Row],[GT 1]])/Tabel2[[#This Row],[AW 1]]*10+Tabel2[[#This Row],[BONUS 1]]</f>
        <v>0</v>
      </c>
      <c r="T134">
        <v>1</v>
      </c>
      <c r="X134" s="25">
        <f>SUM(Tabel2[[#This Row],[V 2]]*10+Tabel2[[#This Row],[GT 2]])/Tabel2[[#This Row],[AW 2]]*10+Tabel2[[#This Row],[BONUS 2]]</f>
        <v>0</v>
      </c>
      <c r="Z134">
        <v>1</v>
      </c>
      <c r="AD134" s="25">
        <f>SUM(Tabel2[[#This Row],[V 3]]*10+Tabel2[[#This Row],[GT 3]])/Tabel2[[#This Row],[AW 3]]*10+Tabel2[[#This Row],[BONUS 3]]</f>
        <v>0</v>
      </c>
      <c r="AF134">
        <v>1</v>
      </c>
      <c r="AJ134" s="25">
        <f>SUM(Tabel2[[#This Row],[V 4]]*10+Tabel2[[#This Row],[GT 4]])/Tabel2[[#This Row],[AW 4]]*10+Tabel2[[#This Row],[BONUS 4]]</f>
        <v>0</v>
      </c>
      <c r="AL134">
        <v>1</v>
      </c>
      <c r="AP134" s="25">
        <f>SUM(Tabel2[[#This Row],[V 5]]*10+Tabel2[[#This Row],[GT 5]])/Tabel2[[#This Row],[AW 5]]*10+Tabel2[[#This Row],[BONUS 5]]</f>
        <v>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4" s="24">
        <v>0</v>
      </c>
      <c r="BW134" s="32">
        <f>Tabel2[[#This Row],[Diploma]]-Tabel2[[#This Row],[Uitgeschreven]]</f>
        <v>0</v>
      </c>
      <c r="BX134" s="2" t="str">
        <f>IF(BW134=0,"geen actie",CONCATENATE("diploma uitschrijven: ",BU134," punten"))</f>
        <v>geen actie</v>
      </c>
      <c r="BZ134" s="162">
        <f>Tabel2[[#This Row],[pnt t/m 2021/22]]</f>
        <v>58.333333333333329</v>
      </c>
      <c r="CA134" s="162">
        <f>Tabel2[[#This Row],[pnt 2022/2023]]</f>
        <v>0</v>
      </c>
      <c r="CB134" s="162">
        <f t="shared" si="1"/>
        <v>58.333333333333329</v>
      </c>
    </row>
    <row r="135" spans="1:82" x14ac:dyDescent="0.3">
      <c r="A135" s="24" t="s">
        <v>251</v>
      </c>
      <c r="B135" s="24" t="s">
        <v>166</v>
      </c>
      <c r="D135" t="s">
        <v>266</v>
      </c>
      <c r="E135" s="24">
        <v>119424</v>
      </c>
      <c r="F135" s="27" t="s">
        <v>19</v>
      </c>
      <c r="G135" s="153">
        <f>Tabel2[[#This Row],[pnt t/m 2021/22]]+Tabel2[[#This Row],[pnt 2022/2023]]</f>
        <v>638.66810966810976</v>
      </c>
      <c r="H135">
        <v>2008</v>
      </c>
      <c r="I135">
        <v>2022</v>
      </c>
      <c r="J135" s="26">
        <f>Tabel2[[#This Row],[ijkdatum]]-Tabel2[[#This Row],[Geboren]]</f>
        <v>14</v>
      </c>
      <c r="K135" s="28">
        <f>Tabel2[[#This Row],[TTL 1]]+Tabel2[[#This Row],[TTL 2]]+Tabel2[[#This Row],[TTL 3]]+Tabel2[[#This Row],[TTL 4]]+Tabel2[[#This Row],[TTL 5]]+Tabel2[[#This Row],[TTL 6]]+Tabel2[[#This Row],[TTL 7]]+Tabel2[[#This Row],[TTL 8]]+Tabel2[[#This Row],[TTL 9]]+Tabel2[[#This Row],[TTL 10]]</f>
        <v>319.30303030303031</v>
      </c>
      <c r="L135" s="152">
        <v>319.3650793650794</v>
      </c>
      <c r="M135">
        <v>7</v>
      </c>
      <c r="N135">
        <v>10</v>
      </c>
      <c r="O135">
        <v>5</v>
      </c>
      <c r="P135">
        <v>34</v>
      </c>
      <c r="R135" s="25">
        <f>SUM(Tabel2[[#This Row],[V 1]]*10+Tabel2[[#This Row],[GT 1]])/Tabel2[[#This Row],[AW 1]]*10+Tabel2[[#This Row],[BONUS 1]]</f>
        <v>84</v>
      </c>
      <c r="S135">
        <v>13</v>
      </c>
      <c r="T135">
        <v>11</v>
      </c>
      <c r="U135">
        <v>5</v>
      </c>
      <c r="V135">
        <v>42</v>
      </c>
      <c r="X135" s="25">
        <f>SUM(Tabel2[[#This Row],[V 2]]*10+Tabel2[[#This Row],[GT 2]])/Tabel2[[#This Row],[AW 2]]*10+Tabel2[[#This Row],[BONUS 2]]</f>
        <v>83.636363636363626</v>
      </c>
      <c r="Z135">
        <v>1</v>
      </c>
      <c r="AD135" s="25">
        <f>SUM(Tabel2[[#This Row],[V 3]]*10+Tabel2[[#This Row],[GT 3]])/Tabel2[[#This Row],[AW 3]]*10+Tabel2[[#This Row],[BONUS 3]]</f>
        <v>0</v>
      </c>
      <c r="AE135">
        <v>6</v>
      </c>
      <c r="AF135">
        <v>12</v>
      </c>
      <c r="AG135">
        <v>6</v>
      </c>
      <c r="AH135">
        <v>35</v>
      </c>
      <c r="AJ135" s="25">
        <f>SUM(Tabel2[[#This Row],[V 4]]*10+Tabel2[[#This Row],[GT 4]])/Tabel2[[#This Row],[AW 4]]*10+Tabel2[[#This Row],[BONUS 4]]</f>
        <v>79.166666666666671</v>
      </c>
      <c r="AK135">
        <v>13</v>
      </c>
      <c r="AL135">
        <v>8</v>
      </c>
      <c r="AM135">
        <v>3</v>
      </c>
      <c r="AN135">
        <v>28</v>
      </c>
      <c r="AP135" s="25">
        <f>SUM(Tabel2[[#This Row],[V 5]]*10+Tabel2[[#This Row],[GT 5]])/Tabel2[[#This Row],[AW 5]]*10+Tabel2[[#This Row],[BONUS 5]]</f>
        <v>72.5</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35" s="24">
        <v>500</v>
      </c>
      <c r="BW135" s="32">
        <f>Tabel2[[#This Row],[Diploma]]-Tabel2[[#This Row],[Uitgeschreven]]</f>
        <v>0</v>
      </c>
      <c r="BX135" s="2" t="str">
        <f>IF(BW135=0,"geen actie",CONCATENATE("diploma uitschrijven: ",BU135," punten"))</f>
        <v>geen actie</v>
      </c>
      <c r="BZ135" s="162">
        <f>Tabel2[[#This Row],[pnt t/m 2021/22]]</f>
        <v>319.3650793650794</v>
      </c>
      <c r="CA135" s="162">
        <f>Tabel2[[#This Row],[pnt 2022/2023]]</f>
        <v>319.30303030303031</v>
      </c>
      <c r="CB135" s="162">
        <f t="shared" ref="CB135:CB198" si="2">BZ135+CA135</f>
        <v>638.66810966810976</v>
      </c>
    </row>
    <row r="136" spans="1:82" x14ac:dyDescent="0.3">
      <c r="A136" s="24" t="s">
        <v>208</v>
      </c>
      <c r="B136" s="24" t="s">
        <v>166</v>
      </c>
      <c r="D136" t="s">
        <v>189</v>
      </c>
      <c r="E136" s="24">
        <v>117409</v>
      </c>
      <c r="F136" s="27" t="s">
        <v>43</v>
      </c>
      <c r="G136" s="153">
        <f>Tabel2[[#This Row],[pnt t/m 2021/22]]+Tabel2[[#This Row],[pnt 2022/2023]]</f>
        <v>2094.7921245421248</v>
      </c>
      <c r="H136">
        <v>2007</v>
      </c>
      <c r="I136">
        <v>2022</v>
      </c>
      <c r="J136" s="26">
        <f>Tabel2[[#This Row],[ijkdatum]]-Tabel2[[#This Row],[Geboren]]</f>
        <v>15</v>
      </c>
      <c r="K136" s="28">
        <f>Tabel2[[#This Row],[TTL 1]]+Tabel2[[#This Row],[TTL 2]]+Tabel2[[#This Row],[TTL 3]]+Tabel2[[#This Row],[TTL 4]]+Tabel2[[#This Row],[TTL 5]]+Tabel2[[#This Row],[TTL 6]]+Tabel2[[#This Row],[TTL 7]]+Tabel2[[#This Row],[TTL 8]]+Tabel2[[#This Row],[TTL 9]]+Tabel2[[#This Row],[TTL 10]]</f>
        <v>534.77777777777783</v>
      </c>
      <c r="L136" s="152">
        <v>1560.014346764347</v>
      </c>
      <c r="M136">
        <v>15</v>
      </c>
      <c r="N136">
        <v>9</v>
      </c>
      <c r="O136">
        <v>4</v>
      </c>
      <c r="P136">
        <v>30</v>
      </c>
      <c r="R136" s="25">
        <f>SUM(Tabel2[[#This Row],[V 1]]*10+Tabel2[[#This Row],[GT 1]])/Tabel2[[#This Row],[AW 1]]*10+Tabel2[[#This Row],[BONUS 1]]</f>
        <v>77.777777777777771</v>
      </c>
      <c r="S136">
        <v>7</v>
      </c>
      <c r="T136">
        <v>10</v>
      </c>
      <c r="U136">
        <v>7</v>
      </c>
      <c r="V136">
        <v>41</v>
      </c>
      <c r="X136" s="25">
        <f>SUM(Tabel2[[#This Row],[V 2]]*10+Tabel2[[#This Row],[GT 2]])/Tabel2[[#This Row],[AW 2]]*10+Tabel2[[#This Row],[BONUS 2]]</f>
        <v>111</v>
      </c>
      <c r="Y136">
        <v>7</v>
      </c>
      <c r="Z136">
        <v>10</v>
      </c>
      <c r="AA136">
        <v>8</v>
      </c>
      <c r="AB136">
        <v>46</v>
      </c>
      <c r="AD136" s="25">
        <f>SUM(Tabel2[[#This Row],[V 3]]*10+Tabel2[[#This Row],[GT 3]])/Tabel2[[#This Row],[AW 3]]*10+Tabel2[[#This Row],[BONUS 3]]</f>
        <v>126</v>
      </c>
      <c r="AF136">
        <v>1</v>
      </c>
      <c r="AJ136" s="25">
        <f>SUM(Tabel2[[#This Row],[V 4]]*10+Tabel2[[#This Row],[GT 4]])/Tabel2[[#This Row],[AW 4]]*10+Tabel2[[#This Row],[BONUS 4]]</f>
        <v>0</v>
      </c>
      <c r="AK136">
        <v>8</v>
      </c>
      <c r="AL136">
        <v>8</v>
      </c>
      <c r="AM136">
        <v>6</v>
      </c>
      <c r="AN136">
        <v>36</v>
      </c>
      <c r="AP136" s="25">
        <f>SUM(Tabel2[[#This Row],[V 5]]*10+Tabel2[[#This Row],[GT 5]])/Tabel2[[#This Row],[AW 5]]*10+Tabel2[[#This Row],[BONUS 5]]</f>
        <v>120</v>
      </c>
      <c r="AQ136">
        <v>7</v>
      </c>
      <c r="AR136">
        <v>10</v>
      </c>
      <c r="AS136">
        <v>6</v>
      </c>
      <c r="AT136">
        <v>40</v>
      </c>
      <c r="AV136" s="25">
        <f>SUM(Tabel2[[#This Row],[V 6]]*10+Tabel2[[#This Row],[GT 6]])/Tabel2[[#This Row],[AW 6]]*10+Tabel2[[#This Row],[BONUS 6]]</f>
        <v>100</v>
      </c>
      <c r="AX136">
        <v>1</v>
      </c>
      <c r="BB136" s="25">
        <f>SUM(Tabel2[[#This Row],[V 7]]*10+Tabel2[[#This Row],[GT 7]])/Tabel2[[#This Row],[AW 7]]*10+Tabel2[[#This Row],[BONUS 7]]</f>
        <v>0</v>
      </c>
      <c r="BD136">
        <v>1</v>
      </c>
      <c r="BH136" s="25">
        <f>SUM(Tabel2[[#This Row],[V 8]]*10+Tabel2[[#This Row],[GT 8]])/Tabel2[[#This Row],[AW 8]]*10+Tabel2[[#This Row],[BONUS 8]]</f>
        <v>0</v>
      </c>
      <c r="BJ136">
        <v>1</v>
      </c>
      <c r="BN136" s="25">
        <f>SUM(Tabel2[[#This Row],[V 9]]*10+Tabel2[[#This Row],[GT 9]])/Tabel2[[#This Row],[AW 9]]*10+Tabel2[[#This Row],[BONUS 9]]</f>
        <v>0</v>
      </c>
      <c r="BP136">
        <v>1</v>
      </c>
      <c r="BT136" s="2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6" s="24">
        <v>1500</v>
      </c>
      <c r="BW136" s="32">
        <f>Tabel2[[#This Row],[Diploma]]-Tabel2[[#This Row],[Uitgeschreven]]</f>
        <v>500</v>
      </c>
      <c r="BX136" s="2" t="str">
        <f>IF(BW136=0,"geen actie",CONCATENATE("diploma uitschrijven: ",BU136," punten"))</f>
        <v>diploma uitschrijven: 2000 punten</v>
      </c>
      <c r="BZ136" s="162">
        <f>Tabel2[[#This Row],[pnt t/m 2021/22]]</f>
        <v>1560.014346764347</v>
      </c>
      <c r="CA136" s="162">
        <f>Tabel2[[#This Row],[pnt 2022/2023]]</f>
        <v>534.77777777777783</v>
      </c>
      <c r="CB136" s="162">
        <f t="shared" si="2"/>
        <v>2094.7921245421248</v>
      </c>
    </row>
    <row r="137" spans="1:82" x14ac:dyDescent="0.3">
      <c r="A137" s="24" t="s">
        <v>288</v>
      </c>
      <c r="B137" s="24" t="s">
        <v>166</v>
      </c>
      <c r="D137" t="s">
        <v>325</v>
      </c>
      <c r="E137" s="24">
        <v>119082</v>
      </c>
      <c r="F137" s="27" t="s">
        <v>35</v>
      </c>
      <c r="G137" s="153">
        <f>Tabel2[[#This Row],[pnt t/m 2021/22]]+Tabel2[[#This Row],[pnt 2022/2023]]</f>
        <v>471.83333333333337</v>
      </c>
      <c r="H137">
        <v>2010</v>
      </c>
      <c r="I137">
        <v>2022</v>
      </c>
      <c r="J137" s="26">
        <f>Tabel2[[#This Row],[ijkdatum]]-Tabel2[[#This Row],[Geboren]]</f>
        <v>12</v>
      </c>
      <c r="K137" s="28">
        <f>Tabel2[[#This Row],[TTL 1]]+Tabel2[[#This Row],[TTL 2]]+Tabel2[[#This Row],[TTL 3]]+Tabel2[[#This Row],[TTL 4]]+Tabel2[[#This Row],[TTL 5]]+Tabel2[[#This Row],[TTL 6]]+Tabel2[[#This Row],[TTL 7]]+Tabel2[[#This Row],[TTL 8]]+Tabel2[[#This Row],[TTL 9]]+Tabel2[[#This Row],[TTL 10]]</f>
        <v>254.33333333333334</v>
      </c>
      <c r="L137" s="152">
        <v>217.5</v>
      </c>
      <c r="N137">
        <v>1</v>
      </c>
      <c r="R137" s="25">
        <f>SUM(Tabel2[[#This Row],[V 1]]*10+Tabel2[[#This Row],[GT 1]])/Tabel2[[#This Row],[AW 1]]*10+Tabel2[[#This Row],[BONUS 1]]</f>
        <v>0</v>
      </c>
      <c r="T137">
        <v>1</v>
      </c>
      <c r="X137" s="25">
        <f>SUM(Tabel2[[#This Row],[V 2]]*10+Tabel2[[#This Row],[GT 2]])/Tabel2[[#This Row],[AW 2]]*10+Tabel2[[#This Row],[BONUS 2]]</f>
        <v>0</v>
      </c>
      <c r="Y137">
        <v>3</v>
      </c>
      <c r="Z137">
        <v>9</v>
      </c>
      <c r="AA137">
        <v>5</v>
      </c>
      <c r="AB137">
        <v>34</v>
      </c>
      <c r="AD137" s="25">
        <f>SUM(Tabel2[[#This Row],[V 3]]*10+Tabel2[[#This Row],[GT 3]])/Tabel2[[#This Row],[AW 3]]*10+Tabel2[[#This Row],[BONUS 3]]</f>
        <v>93.333333333333343</v>
      </c>
      <c r="AE137">
        <v>2</v>
      </c>
      <c r="AF137">
        <v>10</v>
      </c>
      <c r="AG137">
        <v>2</v>
      </c>
      <c r="AH137">
        <v>31</v>
      </c>
      <c r="AJ137" s="25">
        <f>SUM(Tabel2[[#This Row],[V 4]]*10+Tabel2[[#This Row],[GT 4]])/Tabel2[[#This Row],[AW 4]]*10+Tabel2[[#This Row],[BONUS 4]]</f>
        <v>51</v>
      </c>
      <c r="AK137">
        <v>2</v>
      </c>
      <c r="AL137">
        <v>10</v>
      </c>
      <c r="AM137">
        <v>7</v>
      </c>
      <c r="AN137">
        <v>40</v>
      </c>
      <c r="AP137" s="25">
        <f>SUM(Tabel2[[#This Row],[V 5]]*10+Tabel2[[#This Row],[GT 5]])/Tabel2[[#This Row],[AW 5]]*10+Tabel2[[#This Row],[BONUS 5]]</f>
        <v>110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7" s="24">
        <v>250</v>
      </c>
      <c r="BW137" s="32">
        <f>Tabel2[[#This Row],[Diploma]]-Tabel2[[#This Row],[Uitgeschreven]]</f>
        <v>0</v>
      </c>
      <c r="BX137" s="2" t="str">
        <f>IF(BW137=0,"geen actie",CONCATENATE("diploma uitschrijven: ",BU137," punten"))</f>
        <v>geen actie</v>
      </c>
      <c r="BZ137" s="162">
        <f>Tabel2[[#This Row],[pnt t/m 2021/22]]</f>
        <v>217.5</v>
      </c>
      <c r="CA137" s="162">
        <f>Tabel2[[#This Row],[pnt 2022/2023]]</f>
        <v>254.33333333333334</v>
      </c>
      <c r="CB137" s="162">
        <f t="shared" si="2"/>
        <v>471.83333333333337</v>
      </c>
    </row>
    <row r="138" spans="1:82" x14ac:dyDescent="0.3">
      <c r="A138" s="24" t="s">
        <v>314</v>
      </c>
      <c r="B138" s="24" t="s">
        <v>166</v>
      </c>
      <c r="D138" t="s">
        <v>326</v>
      </c>
      <c r="E138" s="24">
        <v>119083</v>
      </c>
      <c r="F138" s="27" t="s">
        <v>35</v>
      </c>
      <c r="G138" s="153">
        <f>Tabel2[[#This Row],[pnt t/m 2021/22]]+Tabel2[[#This Row],[pnt 2022/2023]]</f>
        <v>98.303571428571431</v>
      </c>
      <c r="H138">
        <v>2013</v>
      </c>
      <c r="I138">
        <v>2022</v>
      </c>
      <c r="J138" s="26">
        <f>Tabel2[[#This Row],[ijkdatum]]-Tabel2[[#This Row],[Geboren]]</f>
        <v>9</v>
      </c>
      <c r="K138" s="28">
        <f>Tabel2[[#This Row],[TTL 1]]+Tabel2[[#This Row],[TTL 2]]+Tabel2[[#This Row],[TTL 3]]+Tabel2[[#This Row],[TTL 4]]+Tabel2[[#This Row],[TTL 5]]+Tabel2[[#This Row],[TTL 6]]+Tabel2[[#This Row],[TTL 7]]+Tabel2[[#This Row],[TTL 8]]+Tabel2[[#This Row],[TTL 9]]+Tabel2[[#This Row],[TTL 10]]</f>
        <v>51.428571428571431</v>
      </c>
      <c r="L138" s="152">
        <v>46.875</v>
      </c>
      <c r="N138">
        <v>1</v>
      </c>
      <c r="R138" s="25">
        <f>SUM(Tabel2[[#This Row],[V 1]]*10+Tabel2[[#This Row],[GT 1]])/Tabel2[[#This Row],[AW 1]]*10+Tabel2[[#This Row],[BONUS 1]]</f>
        <v>0</v>
      </c>
      <c r="T138">
        <v>1</v>
      </c>
      <c r="X138" s="25">
        <f>SUM(Tabel2[[#This Row],[V 2]]*10+Tabel2[[#This Row],[GT 2]])/Tabel2[[#This Row],[AW 2]]*10+Tabel2[[#This Row],[BONUS 2]]</f>
        <v>0</v>
      </c>
      <c r="Z138">
        <v>1</v>
      </c>
      <c r="AD138" s="25">
        <f>SUM(Tabel2[[#This Row],[V 3]]*10+Tabel2[[#This Row],[GT 3]])/Tabel2[[#This Row],[AW 3]]*10+Tabel2[[#This Row],[BONUS 3]]</f>
        <v>0</v>
      </c>
      <c r="AE138">
        <v>1</v>
      </c>
      <c r="AF138">
        <v>7</v>
      </c>
      <c r="AG138">
        <v>2</v>
      </c>
      <c r="AH138">
        <v>16</v>
      </c>
      <c r="AJ138" s="25">
        <f>SUM(Tabel2[[#This Row],[V 4]]*10+Tabel2[[#This Row],[GT 4]])/Tabel2[[#This Row],[AW 4]]*10+Tabel2[[#This Row],[BONUS 4]]</f>
        <v>51.428571428571431</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8" s="24">
        <v>0</v>
      </c>
      <c r="BW138" s="32">
        <f>Tabel2[[#This Row],[Diploma]]-Tabel2[[#This Row],[Uitgeschreven]]</f>
        <v>0</v>
      </c>
      <c r="BX138" s="2" t="str">
        <f>IF(BW138=0,"geen actie",CONCATENATE("diploma uitschrijven: ",BU138," punten"))</f>
        <v>geen actie</v>
      </c>
      <c r="BZ138" s="162">
        <f>Tabel2[[#This Row],[pnt t/m 2021/22]]</f>
        <v>46.875</v>
      </c>
      <c r="CA138" s="162">
        <f>Tabel2[[#This Row],[pnt 2022/2023]]</f>
        <v>51.428571428571431</v>
      </c>
      <c r="CB138" s="162">
        <f t="shared" si="2"/>
        <v>98.303571428571431</v>
      </c>
    </row>
    <row r="139" spans="1:82" x14ac:dyDescent="0.3">
      <c r="A139" s="24" t="s">
        <v>288</v>
      </c>
      <c r="B139" s="24" t="s">
        <v>166</v>
      </c>
      <c r="D139" t="s">
        <v>625</v>
      </c>
      <c r="E139" s="24">
        <v>120066</v>
      </c>
      <c r="F139" s="27" t="s">
        <v>626</v>
      </c>
      <c r="G139" s="153">
        <f>Tabel2[[#This Row],[pnt t/m 2021/22]]+Tabel2[[#This Row],[pnt 2022/2023]]</f>
        <v>346.11111111111109</v>
      </c>
      <c r="H139">
        <v>2005</v>
      </c>
      <c r="I139">
        <v>2022</v>
      </c>
      <c r="J139" s="26">
        <f>Tabel2[[#This Row],[ijkdatum]]-Tabel2[[#This Row],[Geboren]]</f>
        <v>17</v>
      </c>
      <c r="K139" s="28">
        <f>Tabel2[[#This Row],[TTL 1]]+Tabel2[[#This Row],[TTL 2]]+Tabel2[[#This Row],[TTL 3]]+Tabel2[[#This Row],[TTL 4]]+Tabel2[[#This Row],[TTL 5]]+Tabel2[[#This Row],[TTL 6]]+Tabel2[[#This Row],[TTL 7]]+Tabel2[[#This Row],[TTL 8]]+Tabel2[[#This Row],[TTL 9]]+Tabel2[[#This Row],[TTL 10]]</f>
        <v>346.11111111111109</v>
      </c>
      <c r="L139" s="152">
        <v>0</v>
      </c>
      <c r="M139">
        <v>1</v>
      </c>
      <c r="N139">
        <v>10</v>
      </c>
      <c r="O139">
        <v>6</v>
      </c>
      <c r="P139">
        <v>42</v>
      </c>
      <c r="R139" s="25">
        <f>SUM(Tabel2[[#This Row],[V 1]]*10+Tabel2[[#This Row],[GT 1]])/Tabel2[[#This Row],[AW 1]]*10+Tabel2[[#This Row],[BONUS 1]]</f>
        <v>102</v>
      </c>
      <c r="T139">
        <v>1</v>
      </c>
      <c r="X139" s="25">
        <f>SUM(Tabel2[[#This Row],[V 2]]*10+Tabel2[[#This Row],[GT 2]])/Tabel2[[#This Row],[AW 2]]*10+Tabel2[[#This Row],[BONUS 2]]</f>
        <v>0</v>
      </c>
      <c r="Y139">
        <v>1</v>
      </c>
      <c r="Z139">
        <v>10</v>
      </c>
      <c r="AA139">
        <v>8</v>
      </c>
      <c r="AB139">
        <v>43</v>
      </c>
      <c r="AD139" s="25">
        <f>SUM(Tabel2[[#This Row],[V 3]]*10+Tabel2[[#This Row],[GT 3]])/Tabel2[[#This Row],[AW 3]]*10+Tabel2[[#This Row],[BONUS 3]]</f>
        <v>123</v>
      </c>
      <c r="AF139">
        <v>1</v>
      </c>
      <c r="AJ139" s="25">
        <f>SUM(Tabel2[[#This Row],[V 4]]*10+Tabel2[[#This Row],[GT 4]])/Tabel2[[#This Row],[AW 4]]*10+Tabel2[[#This Row],[BONUS 4]]</f>
        <v>0</v>
      </c>
      <c r="AL139">
        <v>1</v>
      </c>
      <c r="AP139" s="25">
        <f>SUM(Tabel2[[#This Row],[V 5]]*10+Tabel2[[#This Row],[GT 5]])/Tabel2[[#This Row],[AW 5]]*10+Tabel2[[#This Row],[BONUS 5]]</f>
        <v>0</v>
      </c>
      <c r="AQ139">
        <v>1</v>
      </c>
      <c r="AR139">
        <v>9</v>
      </c>
      <c r="AS139">
        <v>7</v>
      </c>
      <c r="AT139">
        <v>39</v>
      </c>
      <c r="AV139" s="25">
        <f>SUM(Tabel2[[#This Row],[V 6]]*10+Tabel2[[#This Row],[GT 6]])/Tabel2[[#This Row],[AW 6]]*10+Tabel2[[#This Row],[BONUS 6]]</f>
        <v>121.11111111111111</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9" s="32">
        <f>Tabel2[[#This Row],[Diploma]]-Tabel2[[#This Row],[Uitgeschreven]]</f>
        <v>250</v>
      </c>
      <c r="BX139" s="2" t="str">
        <f>IF(BW139=0,"geen actie",CONCATENATE("diploma uitschrijven: ",BU139," punten"))</f>
        <v>diploma uitschrijven: 250 punten</v>
      </c>
      <c r="BZ139" s="162">
        <f>Tabel2[[#This Row],[pnt t/m 2021/22]]</f>
        <v>0</v>
      </c>
      <c r="CA139" s="162">
        <f>Tabel2[[#This Row],[pnt 2022/2023]]</f>
        <v>346.11111111111109</v>
      </c>
      <c r="CB139" s="162">
        <f t="shared" si="2"/>
        <v>346.11111111111109</v>
      </c>
      <c r="CD139" s="24" t="s">
        <v>166</v>
      </c>
    </row>
    <row r="140" spans="1:82" x14ac:dyDescent="0.3">
      <c r="A140" s="24" t="s">
        <v>251</v>
      </c>
      <c r="B140" s="24" t="s">
        <v>166</v>
      </c>
      <c r="D140" t="s">
        <v>691</v>
      </c>
      <c r="E140" s="24">
        <v>120464</v>
      </c>
      <c r="F140" s="27" t="s">
        <v>59</v>
      </c>
      <c r="G140" s="25">
        <f>Tabel2[[#This Row],[pnt t/m 2021/22]]+Tabel2[[#This Row],[pnt 2022/2023]]</f>
        <v>53.75</v>
      </c>
      <c r="H140">
        <v>2013</v>
      </c>
      <c r="I140">
        <v>2022</v>
      </c>
      <c r="J140" s="26">
        <f>Tabel2[[#This Row],[ijkdatum]]-Tabel2[[#This Row],[Geboren]]</f>
        <v>9</v>
      </c>
      <c r="K140" s="28">
        <f>Tabel2[[#This Row],[TTL 1]]+Tabel2[[#This Row],[TTL 2]]+Tabel2[[#This Row],[TTL 3]]+Tabel2[[#This Row],[TTL 4]]+Tabel2[[#This Row],[TTL 5]]+Tabel2[[#This Row],[TTL 6]]+Tabel2[[#This Row],[TTL 7]]+Tabel2[[#This Row],[TTL 8]]+Tabel2[[#This Row],[TTL 9]]+Tabel2[[#This Row],[TTL 10]]</f>
        <v>53.75</v>
      </c>
      <c r="L140" s="165"/>
      <c r="N140">
        <v>1</v>
      </c>
      <c r="R140" s="165">
        <f>SUM(Tabel2[[#This Row],[V 1]]*10+Tabel2[[#This Row],[GT 1]])/Tabel2[[#This Row],[AW 1]]*10+Tabel2[[#This Row],[BONUS 1]]</f>
        <v>0</v>
      </c>
      <c r="T140">
        <v>1</v>
      </c>
      <c r="X140" s="25">
        <f>SUM(Tabel2[[#This Row],[V 2]]*10+Tabel2[[#This Row],[GT 2]])/Tabel2[[#This Row],[AW 2]]*10+Tabel2[[#This Row],[BONUS 2]]</f>
        <v>0</v>
      </c>
      <c r="Z140">
        <v>1</v>
      </c>
      <c r="AD140" s="25">
        <f>SUM(Tabel2[[#This Row],[V 3]]*10+Tabel2[[#This Row],[GT 3]])/Tabel2[[#This Row],[AW 3]]*10+Tabel2[[#This Row],[BONUS 3]]</f>
        <v>0</v>
      </c>
      <c r="AE140">
        <v>12</v>
      </c>
      <c r="AF140">
        <v>8</v>
      </c>
      <c r="AG140">
        <v>2</v>
      </c>
      <c r="AH140">
        <v>23</v>
      </c>
      <c r="AJ140" s="25">
        <f>SUM(Tabel2[[#This Row],[V 4]]*10+Tabel2[[#This Row],[GT 4]])/Tabel2[[#This Row],[AW 4]]*10+Tabel2[[#This Row],[BONUS 4]]</f>
        <v>53.75</v>
      </c>
      <c r="AL140">
        <v>1</v>
      </c>
      <c r="AP140" s="25">
        <f>SUM(Tabel2[[#This Row],[V 5]]*10+Tabel2[[#This Row],[GT 5]])/Tabel2[[#This Row],[AW 5]]*10+Tabel2[[#This Row],[BONUS 5]]</f>
        <v>0</v>
      </c>
      <c r="AR140">
        <v>1</v>
      </c>
      <c r="AV140" s="25">
        <f>SUM(Tabel2[[#This Row],[V 6]]*10+Tabel2[[#This Row],[GT 6]])/Tabel2[[#This Row],[AW 6]]*10+Tabel2[[#This Row],[BONUS 6]]</f>
        <v>0</v>
      </c>
      <c r="AX140">
        <v>1</v>
      </c>
      <c r="BB140" s="25">
        <f>SUM(Tabel2[[#This Row],[V 7]]*10+Tabel2[[#This Row],[GT 7]])/Tabel2[[#This Row],[AW 7]]*10+Tabel2[[#This Row],[BONUS 7]]</f>
        <v>0</v>
      </c>
      <c r="BD140">
        <v>1</v>
      </c>
      <c r="BH140" s="25">
        <f>SUM(Tabel2[[#This Row],[V 8]]*10+Tabel2[[#This Row],[GT 8]])/Tabel2[[#This Row],[AW 8]]*10+Tabel2[[#This Row],[BONUS 8]]</f>
        <v>0</v>
      </c>
      <c r="BJ140">
        <v>1</v>
      </c>
      <c r="BN140" s="2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0" s="24">
        <v>0</v>
      </c>
      <c r="BW140" s="24">
        <f>Tabel2[[#This Row],[Diploma]]-Tabel2[[#This Row],[Uitgeschreven]]</f>
        <v>0</v>
      </c>
      <c r="BX140" s="168" t="str">
        <f>IF(BW140=0,"geen actie",CONCATENATE("diploma uitschrijven: ",BU140," punten"))</f>
        <v>geen actie</v>
      </c>
      <c r="BZ140" s="162">
        <f>Tabel2[[#This Row],[pnt t/m 2021/22]]</f>
        <v>0</v>
      </c>
      <c r="CA140" s="162">
        <f>Tabel2[[#This Row],[pnt 2022/2023]]</f>
        <v>53.75</v>
      </c>
      <c r="CB140" s="162">
        <f t="shared" si="2"/>
        <v>53.75</v>
      </c>
    </row>
    <row r="141" spans="1:82" x14ac:dyDescent="0.3">
      <c r="A141" s="24" t="s">
        <v>251</v>
      </c>
      <c r="B141" s="24" t="s">
        <v>166</v>
      </c>
      <c r="D141" t="s">
        <v>267</v>
      </c>
      <c r="E141" s="24">
        <v>118873</v>
      </c>
      <c r="F141" s="27" t="s">
        <v>59</v>
      </c>
      <c r="G141" s="153">
        <f>Tabel2[[#This Row],[pnt t/m 2021/22]]+Tabel2[[#This Row],[pnt 2022/2023]]</f>
        <v>85</v>
      </c>
      <c r="H141">
        <v>2008</v>
      </c>
      <c r="I141">
        <v>2022</v>
      </c>
      <c r="J141" s="26">
        <f>Tabel2[[#This Row],[ijkdatum]]-Tabel2[[#This Row],[Geboren]]</f>
        <v>14</v>
      </c>
      <c r="K141" s="28">
        <f>Tabel2[[#This Row],[TTL 1]]+Tabel2[[#This Row],[TTL 2]]+Tabel2[[#This Row],[TTL 3]]+Tabel2[[#This Row],[TTL 4]]+Tabel2[[#This Row],[TTL 5]]+Tabel2[[#This Row],[TTL 6]]+Tabel2[[#This Row],[TTL 7]]+Tabel2[[#This Row],[TTL 8]]+Tabel2[[#This Row],[TTL 9]]+Tabel2[[#This Row],[TTL 10]]</f>
        <v>0</v>
      </c>
      <c r="L141" s="152">
        <v>85</v>
      </c>
      <c r="N141">
        <v>1</v>
      </c>
      <c r="R141" s="25">
        <f>SUM(Tabel2[[#This Row],[V 1]]*10+Tabel2[[#This Row],[GT 1]])/Tabel2[[#This Row],[AW 1]]*10+Tabel2[[#This Row],[BONUS 1]]</f>
        <v>0</v>
      </c>
      <c r="T141">
        <v>1</v>
      </c>
      <c r="X141" s="25">
        <f>SUM(Tabel2[[#This Row],[V 2]]*10+Tabel2[[#This Row],[GT 2]])/Tabel2[[#This Row],[AW 2]]*10+Tabel2[[#This Row],[BONUS 2]]</f>
        <v>0</v>
      </c>
      <c r="Z141">
        <v>1</v>
      </c>
      <c r="AD141" s="25">
        <f>SUM(Tabel2[[#This Row],[V 3]]*10+Tabel2[[#This Row],[GT 3]])/Tabel2[[#This Row],[AW 3]]*10+Tabel2[[#This Row],[BONUS 3]]</f>
        <v>0</v>
      </c>
      <c r="AF141">
        <v>1</v>
      </c>
      <c r="AJ141" s="25">
        <f>SUM(Tabel2[[#This Row],[V 4]]*10+Tabel2[[#This Row],[GT 4]])/Tabel2[[#This Row],[AW 4]]*10+Tabel2[[#This Row],[BONUS 4]]</f>
        <v>0</v>
      </c>
      <c r="AL141">
        <v>1</v>
      </c>
      <c r="AP141" s="25">
        <f>SUM(Tabel2[[#This Row],[V 5]]*10+Tabel2[[#This Row],[GT 5]])/Tabel2[[#This Row],[AW 5]]*10+Tabel2[[#This Row],[BONUS 5]]</f>
        <v>0</v>
      </c>
      <c r="AR141">
        <v>1</v>
      </c>
      <c r="AV141" s="25">
        <f>SUM(Tabel2[[#This Row],[V 6]]*10+Tabel2[[#This Row],[GT 6]])/Tabel2[[#This Row],[AW 6]]*10+Tabel2[[#This Row],[BONUS 6]]</f>
        <v>0</v>
      </c>
      <c r="AX141">
        <v>1</v>
      </c>
      <c r="BB141" s="25">
        <f>SUM(Tabel2[[#This Row],[V 7]]*10+Tabel2[[#This Row],[GT 7]])/Tabel2[[#This Row],[AW 7]]*10+Tabel2[[#This Row],[BONUS 7]]</f>
        <v>0</v>
      </c>
      <c r="BD141">
        <v>1</v>
      </c>
      <c r="BH141" s="25">
        <f>SUM(Tabel2[[#This Row],[V 8]]*10+Tabel2[[#This Row],[GT 8]])/Tabel2[[#This Row],[AW 8]]*10+Tabel2[[#This Row],[BONUS 8]]</f>
        <v>0</v>
      </c>
      <c r="BJ141">
        <v>1</v>
      </c>
      <c r="BN141" s="25">
        <f>SUM(Tabel2[[#This Row],[V 9]]*10+Tabel2[[#This Row],[GT 9]])/Tabel2[[#This Row],[AW 9]]*10+Tabel2[[#This Row],[BONUS 9]]</f>
        <v>0</v>
      </c>
      <c r="BP141">
        <v>1</v>
      </c>
      <c r="BT141" s="2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1" s="24">
        <v>0</v>
      </c>
      <c r="BW141" s="32">
        <f>Tabel2[[#This Row],[Diploma]]-Tabel2[[#This Row],[Uitgeschreven]]</f>
        <v>0</v>
      </c>
      <c r="BX141" s="2" t="str">
        <f>IF(BW141=0,"geen actie",CONCATENATE("diploma uitschrijven: ",BU141," punten"))</f>
        <v>geen actie</v>
      </c>
      <c r="BZ141" s="162">
        <f>Tabel2[[#This Row],[pnt t/m 2021/22]]</f>
        <v>85</v>
      </c>
      <c r="CA141" s="162">
        <f>Tabel2[[#This Row],[pnt 2022/2023]]</f>
        <v>0</v>
      </c>
      <c r="CB141" s="162">
        <f t="shared" si="2"/>
        <v>85</v>
      </c>
    </row>
    <row r="142" spans="1:82" x14ac:dyDescent="0.3">
      <c r="A142" s="24" t="s">
        <v>209</v>
      </c>
      <c r="B142" s="24" t="s">
        <v>166</v>
      </c>
      <c r="D142" t="s">
        <v>236</v>
      </c>
      <c r="F142" s="27" t="s">
        <v>23</v>
      </c>
      <c r="G142" s="153">
        <f>Tabel2[[#This Row],[pnt t/m 2021/22]]+Tabel2[[#This Row],[pnt 2022/2023]]</f>
        <v>77.5</v>
      </c>
      <c r="H142">
        <v>2008</v>
      </c>
      <c r="I142">
        <v>2022</v>
      </c>
      <c r="J142" s="26">
        <f>Tabel2[[#This Row],[ijkdatum]]-Tabel2[[#This Row],[Geboren]]</f>
        <v>14</v>
      </c>
      <c r="K142" s="28">
        <f>Tabel2[[#This Row],[TTL 1]]+Tabel2[[#This Row],[TTL 2]]+Tabel2[[#This Row],[TTL 3]]+Tabel2[[#This Row],[TTL 4]]+Tabel2[[#This Row],[TTL 5]]+Tabel2[[#This Row],[TTL 6]]+Tabel2[[#This Row],[TTL 7]]+Tabel2[[#This Row],[TTL 8]]+Tabel2[[#This Row],[TTL 9]]+Tabel2[[#This Row],[TTL 10]]</f>
        <v>0</v>
      </c>
      <c r="L142" s="163">
        <v>77.5</v>
      </c>
      <c r="N142">
        <v>1</v>
      </c>
      <c r="R142" s="25">
        <f>SUM(Tabel2[[#This Row],[V 1]]*10+Tabel2[[#This Row],[GT 1]])/Tabel2[[#This Row],[AW 1]]*10+Tabel2[[#This Row],[BONUS 1]]</f>
        <v>0</v>
      </c>
      <c r="T142">
        <v>1</v>
      </c>
      <c r="X142" s="25">
        <f>SUM(Tabel2[[#This Row],[V 2]]*10+Tabel2[[#This Row],[GT 2]])/Tabel2[[#This Row],[AW 2]]*10+Tabel2[[#This Row],[BONUS 2]]</f>
        <v>0</v>
      </c>
      <c r="Z142">
        <v>1</v>
      </c>
      <c r="AD142" s="25">
        <f>SUM(Tabel2[[#This Row],[V 3]]*10+Tabel2[[#This Row],[GT 3]])/Tabel2[[#This Row],[AW 3]]*10+Tabel2[[#This Row],[BONUS 3]]</f>
        <v>0</v>
      </c>
      <c r="AF142">
        <v>1</v>
      </c>
      <c r="AJ142" s="25">
        <f>SUM(Tabel2[[#This Row],[V 4]]*10+Tabel2[[#This Row],[GT 4]])/Tabel2[[#This Row],[AW 4]]*10+Tabel2[[#This Row],[BONUS 4]]</f>
        <v>0</v>
      </c>
      <c r="AL142">
        <v>1</v>
      </c>
      <c r="AP142" s="25">
        <f>SUM(Tabel2[[#This Row],[V 5]]*10+Tabel2[[#This Row],[GT 5]])/Tabel2[[#This Row],[AW 5]]*10+Tabel2[[#This Row],[BONUS 5]]</f>
        <v>0</v>
      </c>
      <c r="AR142">
        <v>1</v>
      </c>
      <c r="AV142" s="25">
        <f>SUM(Tabel2[[#This Row],[V 6]]*10+Tabel2[[#This Row],[GT 6]])/Tabel2[[#This Row],[AW 6]]*10+Tabel2[[#This Row],[BONUS 6]]</f>
        <v>0</v>
      </c>
      <c r="AX142">
        <v>1</v>
      </c>
      <c r="BB142" s="25">
        <f>SUM(Tabel2[[#This Row],[V 7]]*10+Tabel2[[#This Row],[GT 7]])/Tabel2[[#This Row],[AW 7]]*10+Tabel2[[#This Row],[BONUS 7]]</f>
        <v>0</v>
      </c>
      <c r="BD142">
        <v>1</v>
      </c>
      <c r="BH142" s="25">
        <f>SUM(Tabel2[[#This Row],[V 8]]*10+Tabel2[[#This Row],[GT 8]])/Tabel2[[#This Row],[AW 8]]*10+Tabel2[[#This Row],[BONUS 8]]</f>
        <v>0</v>
      </c>
      <c r="BJ142">
        <v>1</v>
      </c>
      <c r="BN142" s="2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2" s="24">
        <v>0</v>
      </c>
      <c r="BW142" s="32">
        <f>Tabel2[[#This Row],[Diploma]]-Tabel2[[#This Row],[Uitgeschreven]]</f>
        <v>0</v>
      </c>
      <c r="BX142" s="2" t="str">
        <f>IF(BW142=0,"geen actie",CONCATENATE("diploma uitschrijven: ",BU142," punten"))</f>
        <v>geen actie</v>
      </c>
      <c r="BZ142" s="162">
        <f>Tabel2[[#This Row],[pnt t/m 2021/22]]</f>
        <v>77.5</v>
      </c>
      <c r="CA142" s="162">
        <f>Tabel2[[#This Row],[pnt 2022/2023]]</f>
        <v>0</v>
      </c>
      <c r="CB142" s="162">
        <f t="shared" si="2"/>
        <v>77.5</v>
      </c>
    </row>
    <row r="143" spans="1:82" x14ac:dyDescent="0.3">
      <c r="A143" s="24" t="s">
        <v>208</v>
      </c>
      <c r="B143" s="24" t="s">
        <v>166</v>
      </c>
      <c r="D143" t="s">
        <v>190</v>
      </c>
      <c r="F143" s="27" t="s">
        <v>53</v>
      </c>
      <c r="G143" s="153">
        <f>Tabel2[[#This Row],[pnt t/m 2021/22]]+Tabel2[[#This Row],[pnt 2022/2023]]</f>
        <v>709.33333333333337</v>
      </c>
      <c r="H143">
        <v>2007</v>
      </c>
      <c r="I143">
        <v>2022</v>
      </c>
      <c r="J143" s="26">
        <f>Tabel2[[#This Row],[ijkdatum]]-Tabel2[[#This Row],[Geboren]]</f>
        <v>15</v>
      </c>
      <c r="K143" s="28">
        <f>Tabel2[[#This Row],[TTL 1]]+Tabel2[[#This Row],[TTL 2]]+Tabel2[[#This Row],[TTL 3]]+Tabel2[[#This Row],[TTL 4]]+Tabel2[[#This Row],[TTL 5]]+Tabel2[[#This Row],[TTL 6]]+Tabel2[[#This Row],[TTL 7]]+Tabel2[[#This Row],[TTL 8]]+Tabel2[[#This Row],[TTL 9]]+Tabel2[[#This Row],[TTL 10]]</f>
        <v>492</v>
      </c>
      <c r="L143" s="152">
        <v>217.33333333333337</v>
      </c>
      <c r="M143">
        <v>16</v>
      </c>
      <c r="N143">
        <v>7</v>
      </c>
      <c r="O143">
        <v>1</v>
      </c>
      <c r="P143">
        <v>18</v>
      </c>
      <c r="R143" s="25">
        <f>SUM(Tabel2[[#This Row],[V 1]]*10+Tabel2[[#This Row],[GT 1]])/Tabel2[[#This Row],[AW 1]]*10+Tabel2[[#This Row],[BONUS 1]]</f>
        <v>40</v>
      </c>
      <c r="S143">
        <v>8</v>
      </c>
      <c r="T143">
        <v>6</v>
      </c>
      <c r="U143">
        <v>1</v>
      </c>
      <c r="V143">
        <v>15</v>
      </c>
      <c r="X143" s="25">
        <f>SUM(Tabel2[[#This Row],[V 2]]*10+Tabel2[[#This Row],[GT 2]])/Tabel2[[#This Row],[AW 2]]*10+Tabel2[[#This Row],[BONUS 2]]</f>
        <v>41.666666666666671</v>
      </c>
      <c r="Y143">
        <v>6</v>
      </c>
      <c r="Z143">
        <v>10</v>
      </c>
      <c r="AA143">
        <v>5</v>
      </c>
      <c r="AB143">
        <v>37</v>
      </c>
      <c r="AD143" s="25">
        <f>SUM(Tabel2[[#This Row],[V 3]]*10+Tabel2[[#This Row],[GT 3]])/Tabel2[[#This Row],[AW 3]]*10+Tabel2[[#This Row],[BONUS 3]]</f>
        <v>87</v>
      </c>
      <c r="AE143">
        <v>9</v>
      </c>
      <c r="AF143">
        <v>6</v>
      </c>
      <c r="AG143">
        <v>3</v>
      </c>
      <c r="AH143">
        <v>20</v>
      </c>
      <c r="AJ143" s="25">
        <f>SUM(Tabel2[[#This Row],[V 4]]*10+Tabel2[[#This Row],[GT 4]])/Tabel2[[#This Row],[AW 4]]*10+Tabel2[[#This Row],[BONUS 4]]</f>
        <v>83.333333333333343</v>
      </c>
      <c r="AK143">
        <v>6</v>
      </c>
      <c r="AL143">
        <v>8</v>
      </c>
      <c r="AM143">
        <v>5</v>
      </c>
      <c r="AN143">
        <v>30</v>
      </c>
      <c r="AP143" s="25">
        <f>SUM(Tabel2[[#This Row],[V 5]]*10+Tabel2[[#This Row],[GT 5]])/Tabel2[[#This Row],[AW 5]]*10+Tabel2[[#This Row],[BONUS 5]]</f>
        <v>100</v>
      </c>
      <c r="AQ143">
        <v>5</v>
      </c>
      <c r="AR143">
        <v>8</v>
      </c>
      <c r="AS143">
        <v>7</v>
      </c>
      <c r="AT143">
        <v>42</v>
      </c>
      <c r="AV143" s="25">
        <f>SUM(Tabel2[[#This Row],[V 6]]*10+Tabel2[[#This Row],[GT 6]])/Tabel2[[#This Row],[AW 6]]*10+Tabel2[[#This Row],[BONUS 6]]</f>
        <v>140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43" s="24">
        <v>500</v>
      </c>
      <c r="BW143" s="32">
        <f>Tabel2[[#This Row],[Diploma]]-Tabel2[[#This Row],[Uitgeschreven]]</f>
        <v>0</v>
      </c>
      <c r="BX143" s="2" t="str">
        <f>IF(BW143=0,"geen actie",CONCATENATE("diploma uitschrijven: ",BU143," punten"))</f>
        <v>geen actie</v>
      </c>
      <c r="BZ143" s="162">
        <f>Tabel2[[#This Row],[pnt t/m 2021/22]]</f>
        <v>217.33333333333337</v>
      </c>
      <c r="CA143" s="162">
        <f>Tabel2[[#This Row],[pnt 2022/2023]]</f>
        <v>492</v>
      </c>
      <c r="CB143" s="162">
        <f t="shared" si="2"/>
        <v>709.33333333333337</v>
      </c>
    </row>
    <row r="144" spans="1:82" x14ac:dyDescent="0.3">
      <c r="A144" s="24" t="s">
        <v>209</v>
      </c>
      <c r="D144" t="s">
        <v>651</v>
      </c>
      <c r="E144" s="24">
        <v>120282</v>
      </c>
      <c r="F144" s="27" t="s">
        <v>49</v>
      </c>
      <c r="G144" s="153">
        <f>Tabel2[[#This Row],[pnt t/m 2021/22]]+Tabel2[[#This Row],[pnt 2022/2023]]</f>
        <v>193.84615384615381</v>
      </c>
      <c r="H144">
        <v>2015</v>
      </c>
      <c r="I144">
        <v>2022</v>
      </c>
      <c r="J144" s="26">
        <f>Tabel2[[#This Row],[ijkdatum]]-Tabel2[[#This Row],[Geboren]]</f>
        <v>7</v>
      </c>
      <c r="K144" s="28">
        <f>Tabel2[[#This Row],[TTL 1]]+Tabel2[[#This Row],[TTL 2]]+Tabel2[[#This Row],[TTL 3]]+Tabel2[[#This Row],[TTL 4]]+Tabel2[[#This Row],[TTL 5]]+Tabel2[[#This Row],[TTL 6]]+Tabel2[[#This Row],[TTL 7]]+Tabel2[[#This Row],[TTL 8]]+Tabel2[[#This Row],[TTL 9]]+Tabel2[[#This Row],[TTL 10]]</f>
        <v>193.84615384615381</v>
      </c>
      <c r="L144" s="152"/>
      <c r="N144">
        <v>1</v>
      </c>
      <c r="R144" s="25">
        <f>SUM(Tabel2[[#This Row],[V 1]]*10+Tabel2[[#This Row],[GT 1]])/Tabel2[[#This Row],[AW 1]]*10+Tabel2[[#This Row],[BONUS 1]]</f>
        <v>0</v>
      </c>
      <c r="S144">
        <v>10</v>
      </c>
      <c r="T144">
        <v>13</v>
      </c>
      <c r="U144">
        <v>1</v>
      </c>
      <c r="V144">
        <v>47</v>
      </c>
      <c r="X144" s="25">
        <f>SUM(Tabel2[[#This Row],[V 2]]*10+Tabel2[[#This Row],[GT 2]])/Tabel2[[#This Row],[AW 2]]*10+Tabel2[[#This Row],[BONUS 2]]</f>
        <v>43.846153846153854</v>
      </c>
      <c r="Y144">
        <v>10</v>
      </c>
      <c r="Z144">
        <v>12</v>
      </c>
      <c r="AA144">
        <v>6</v>
      </c>
      <c r="AB144">
        <v>44</v>
      </c>
      <c r="AD144" s="25">
        <f>SUM(Tabel2[[#This Row],[V 3]]*10+Tabel2[[#This Row],[GT 3]])/Tabel2[[#This Row],[AW 3]]*10+Tabel2[[#This Row],[BONUS 3]]</f>
        <v>86.666666666666657</v>
      </c>
      <c r="AF144">
        <v>1</v>
      </c>
      <c r="AJ144" s="25">
        <f>SUM(Tabel2[[#This Row],[V 4]]*10+Tabel2[[#This Row],[GT 4]])/Tabel2[[#This Row],[AW 4]]*10+Tabel2[[#This Row],[BONUS 4]]</f>
        <v>0</v>
      </c>
      <c r="AK144">
        <v>10</v>
      </c>
      <c r="AL144">
        <v>9</v>
      </c>
      <c r="AM144">
        <v>3</v>
      </c>
      <c r="AN144">
        <v>27</v>
      </c>
      <c r="AP144" s="25">
        <f>SUM(Tabel2[[#This Row],[V 5]]*10+Tabel2[[#This Row],[GT 5]])/Tabel2[[#This Row],[AW 5]]*10+Tabel2[[#This Row],[BONUS 5]]</f>
        <v>63.333333333333329</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4" s="24">
        <v>0</v>
      </c>
      <c r="BW144" s="32">
        <f>Tabel2[[#This Row],[Diploma]]-Tabel2[[#This Row],[Uitgeschreven]]</f>
        <v>0</v>
      </c>
      <c r="BX144" s="2" t="str">
        <f>IF(BW144=0,"geen actie",CONCATENATE("diploma uitschrijven: ",BU144," punten"))</f>
        <v>geen actie</v>
      </c>
      <c r="BZ144" s="162">
        <f>Tabel2[[#This Row],[pnt t/m 2021/22]]</f>
        <v>0</v>
      </c>
      <c r="CA144" s="162">
        <f>Tabel2[[#This Row],[pnt 2022/2023]]</f>
        <v>193.84615384615381</v>
      </c>
      <c r="CB144" s="162">
        <f t="shared" si="2"/>
        <v>193.84615384615381</v>
      </c>
    </row>
    <row r="145" spans="1:84" x14ac:dyDescent="0.3">
      <c r="A145" s="24" t="s">
        <v>288</v>
      </c>
      <c r="B145" s="24" t="s">
        <v>166</v>
      </c>
      <c r="D145" t="s">
        <v>308</v>
      </c>
      <c r="E145" s="24">
        <v>119503</v>
      </c>
      <c r="F145" s="27" t="s">
        <v>37</v>
      </c>
      <c r="G145" s="153">
        <f>Tabel2[[#This Row],[pnt t/m 2021/22]]+Tabel2[[#This Row],[pnt 2022/2023]]</f>
        <v>105.83333333333334</v>
      </c>
      <c r="H145">
        <v>2003</v>
      </c>
      <c r="I145">
        <v>2022</v>
      </c>
      <c r="J145" s="26">
        <f>Tabel2[[#This Row],[ijkdatum]]-Tabel2[[#This Row],[Geboren]]</f>
        <v>19</v>
      </c>
      <c r="K145" s="28">
        <f>Tabel2[[#This Row],[TTL 1]]+Tabel2[[#This Row],[TTL 2]]+Tabel2[[#This Row],[TTL 3]]+Tabel2[[#This Row],[TTL 4]]+Tabel2[[#This Row],[TTL 5]]+Tabel2[[#This Row],[TTL 6]]+Tabel2[[#This Row],[TTL 7]]+Tabel2[[#This Row],[TTL 8]]+Tabel2[[#This Row],[TTL 9]]+Tabel2[[#This Row],[TTL 10]]</f>
        <v>0</v>
      </c>
      <c r="L145" s="152">
        <v>105.83333333333334</v>
      </c>
      <c r="N145">
        <v>1</v>
      </c>
      <c r="R145" s="25">
        <f>SUM(Tabel2[[#This Row],[V 1]]*10+Tabel2[[#This Row],[GT 1]])/Tabel2[[#This Row],[AW 1]]*10+Tabel2[[#This Row],[BONUS 1]]</f>
        <v>0</v>
      </c>
      <c r="T145">
        <v>1</v>
      </c>
      <c r="X145" s="25">
        <f>SUM(Tabel2[[#This Row],[V 2]]*10+Tabel2[[#This Row],[GT 2]])/Tabel2[[#This Row],[AW 2]]*10+Tabel2[[#This Row],[BONUS 2]]</f>
        <v>0</v>
      </c>
      <c r="Z145">
        <v>1</v>
      </c>
      <c r="AD145" s="25">
        <f>SUM(Tabel2[[#This Row],[V 3]]*10+Tabel2[[#This Row],[GT 3]])/Tabel2[[#This Row],[AW 3]]*10+Tabel2[[#This Row],[BONUS 3]]</f>
        <v>0</v>
      </c>
      <c r="AF145">
        <v>1</v>
      </c>
      <c r="AJ145" s="25">
        <f>SUM(Tabel2[[#This Row],[V 4]]*10+Tabel2[[#This Row],[GT 4]])/Tabel2[[#This Row],[AW 4]]*10+Tabel2[[#This Row],[BONUS 4]]</f>
        <v>0</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5" s="24">
        <v>0</v>
      </c>
      <c r="BW145" s="32">
        <f>Tabel2[[#This Row],[Diploma]]-Tabel2[[#This Row],[Uitgeschreven]]</f>
        <v>0</v>
      </c>
      <c r="BX145" s="2" t="str">
        <f>IF(BW145=0,"geen actie",CONCATENATE("diploma uitschrijven: ",BU145," punten"))</f>
        <v>geen actie</v>
      </c>
      <c r="BZ145" s="162">
        <f>Tabel2[[#This Row],[pnt t/m 2021/22]]</f>
        <v>105.83333333333334</v>
      </c>
      <c r="CA145" s="162">
        <f>Tabel2[[#This Row],[pnt 2022/2023]]</f>
        <v>0</v>
      </c>
      <c r="CB145" s="162">
        <f t="shared" si="2"/>
        <v>105.83333333333334</v>
      </c>
      <c r="CD145" s="24" t="s">
        <v>166</v>
      </c>
    </row>
    <row r="146" spans="1:84" x14ac:dyDescent="0.3">
      <c r="A146" s="24" t="s">
        <v>251</v>
      </c>
      <c r="B146" s="24" t="s">
        <v>166</v>
      </c>
      <c r="D146" t="s">
        <v>284</v>
      </c>
      <c r="F146" s="27" t="s">
        <v>88</v>
      </c>
      <c r="G146" s="153">
        <f>Tabel2[[#This Row],[pnt t/m 2021/22]]+Tabel2[[#This Row],[pnt 2022/2023]]</f>
        <v>231.56060606060606</v>
      </c>
      <c r="H146">
        <v>2010</v>
      </c>
      <c r="I146">
        <v>2022</v>
      </c>
      <c r="J146" s="26">
        <f>Tabel2[[#This Row],[ijkdatum]]-Tabel2[[#This Row],[Geboren]]</f>
        <v>12</v>
      </c>
      <c r="K146" s="28">
        <f>Tabel2[[#This Row],[TTL 1]]+Tabel2[[#This Row],[TTL 2]]+Tabel2[[#This Row],[TTL 3]]+Tabel2[[#This Row],[TTL 4]]+Tabel2[[#This Row],[TTL 5]]+Tabel2[[#This Row],[TTL 6]]+Tabel2[[#This Row],[TTL 7]]+Tabel2[[#This Row],[TTL 8]]+Tabel2[[#This Row],[TTL 9]]+Tabel2[[#This Row],[TTL 10]]</f>
        <v>78</v>
      </c>
      <c r="L146" s="152">
        <v>153.56060606060606</v>
      </c>
      <c r="M146">
        <v>7</v>
      </c>
      <c r="N146">
        <v>10</v>
      </c>
      <c r="O146">
        <v>1</v>
      </c>
      <c r="P146">
        <v>18</v>
      </c>
      <c r="R146" s="25">
        <f>SUM(Tabel2[[#This Row],[V 1]]*10+Tabel2[[#This Row],[GT 1]])/Tabel2[[#This Row],[AW 1]]*10+Tabel2[[#This Row],[BONUS 1]]</f>
        <v>28</v>
      </c>
      <c r="S146">
        <v>13</v>
      </c>
      <c r="T146">
        <v>11</v>
      </c>
      <c r="U146">
        <v>2</v>
      </c>
      <c r="V146">
        <v>21</v>
      </c>
      <c r="X146" s="25">
        <f>SUM(Tabel2[[#This Row],[V 2]]*10+Tabel2[[#This Row],[GT 2]])/Tabel2[[#This Row],[AW 2]]*10+Tabel2[[#This Row],[BONUS 2]]</f>
        <v>37.272727272727273</v>
      </c>
      <c r="Z146">
        <v>1</v>
      </c>
      <c r="AD146" s="25">
        <f>SUM(Tabel2[[#This Row],[V 3]]*10+Tabel2[[#This Row],[GT 3]])/Tabel2[[#This Row],[AW 3]]*10+Tabel2[[#This Row],[BONUS 3]]</f>
        <v>0</v>
      </c>
      <c r="AE146">
        <v>6</v>
      </c>
      <c r="AF146">
        <v>11</v>
      </c>
      <c r="AG146">
        <v>0</v>
      </c>
      <c r="AH146">
        <v>14</v>
      </c>
      <c r="AJ146" s="25">
        <f>SUM(Tabel2[[#This Row],[V 4]]*10+Tabel2[[#This Row],[GT 4]])/Tabel2[[#This Row],[AW 4]]*10+Tabel2[[#This Row],[BONUS 4]]</f>
        <v>12.727272727272727</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6" s="24">
        <v>0</v>
      </c>
      <c r="BW146" s="32">
        <f>Tabel2[[#This Row],[Diploma]]-Tabel2[[#This Row],[Uitgeschreven]]</f>
        <v>0</v>
      </c>
      <c r="BX146" s="2" t="str">
        <f>IF(BW146=0,"geen actie",CONCATENATE("diploma uitschrijven: ",BU146," punten"))</f>
        <v>geen actie</v>
      </c>
      <c r="BZ146" s="162">
        <f>Tabel2[[#This Row],[pnt t/m 2021/22]]</f>
        <v>153.56060606060606</v>
      </c>
      <c r="CA146" s="162">
        <f>Tabel2[[#This Row],[pnt 2022/2023]]</f>
        <v>78</v>
      </c>
      <c r="CB146" s="162">
        <f t="shared" si="2"/>
        <v>231.56060606060606</v>
      </c>
      <c r="CD146" s="24" t="s">
        <v>166</v>
      </c>
    </row>
    <row r="147" spans="1:84" x14ac:dyDescent="0.3">
      <c r="A147" s="24" t="s">
        <v>314</v>
      </c>
      <c r="B147" s="24" t="s">
        <v>166</v>
      </c>
      <c r="D147" t="s">
        <v>654</v>
      </c>
      <c r="E147" s="24">
        <v>119704</v>
      </c>
      <c r="F147" s="27" t="s">
        <v>57</v>
      </c>
      <c r="G147" s="25">
        <f>Tabel2[[#This Row],[pnt t/m 2021/22]]+Tabel2[[#This Row],[pnt 2022/2023]]</f>
        <v>0</v>
      </c>
      <c r="H147">
        <v>2010</v>
      </c>
      <c r="I147">
        <v>2022</v>
      </c>
      <c r="J147" s="26">
        <f>Tabel2[[#This Row],[ijkdatum]]-Tabel2[[#This Row],[Geboren]]</f>
        <v>12</v>
      </c>
      <c r="K147" s="28">
        <f>Tabel2[[#This Row],[TTL 1]]+Tabel2[[#This Row],[TTL 2]]+Tabel2[[#This Row],[TTL 3]]+Tabel2[[#This Row],[TTL 4]]+Tabel2[[#This Row],[TTL 5]]+Tabel2[[#This Row],[TTL 6]]+Tabel2[[#This Row],[TTL 7]]+Tabel2[[#This Row],[TTL 8]]+Tabel2[[#This Row],[TTL 9]]+Tabel2[[#This Row],[TTL 10]]</f>
        <v>0</v>
      </c>
      <c r="L147" s="165"/>
      <c r="N147">
        <v>1</v>
      </c>
      <c r="R147" s="165">
        <f>SUM(Tabel2[[#This Row],[V 1]]*10+Tabel2[[#This Row],[GT 1]])/Tabel2[[#This Row],[AW 1]]*10+Tabel2[[#This Row],[BONUS 1]]</f>
        <v>0</v>
      </c>
      <c r="T147">
        <v>1</v>
      </c>
      <c r="X147" s="25">
        <f>SUM(Tabel2[[#This Row],[V 2]]*10+Tabel2[[#This Row],[GT 2]])/Tabel2[[#This Row],[AW 2]]*10+Tabel2[[#This Row],[BONUS 2]]</f>
        <v>0</v>
      </c>
      <c r="Z147">
        <v>1</v>
      </c>
      <c r="AD147" s="25">
        <f>SUM(Tabel2[[#This Row],[V 3]]*10+Tabel2[[#This Row],[GT 3]])/Tabel2[[#This Row],[AW 3]]*10+Tabel2[[#This Row],[BONUS 3]]</f>
        <v>0</v>
      </c>
      <c r="AF147">
        <v>1</v>
      </c>
      <c r="AJ147" s="25">
        <f>SUM(Tabel2[[#This Row],[V 4]]*10+Tabel2[[#This Row],[GT 4]])/Tabel2[[#This Row],[AW 4]]*10+Tabel2[[#This Row],[BONUS 4]]</f>
        <v>0</v>
      </c>
      <c r="AL147">
        <v>1</v>
      </c>
      <c r="AP147" s="25">
        <f>SUM(Tabel2[[#This Row],[V 5]]*10+Tabel2[[#This Row],[GT 5]])/Tabel2[[#This Row],[AW 5]]*10+Tabel2[[#This Row],[BONUS 5]]</f>
        <v>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7" s="24">
        <v>0</v>
      </c>
      <c r="BW147" s="24">
        <f>Tabel2[[#This Row],[Diploma]]-Tabel2[[#This Row],[Uitgeschreven]]</f>
        <v>0</v>
      </c>
      <c r="BX147" s="168" t="str">
        <f>IF(BW147=0,"geen actie",CONCATENATE("diploma uitschrijven: ",BU147," punten"))</f>
        <v>geen actie</v>
      </c>
      <c r="BZ147" s="162">
        <f>Tabel2[[#This Row],[pnt t/m 2021/22]]</f>
        <v>0</v>
      </c>
      <c r="CA147" s="162">
        <f>Tabel2[[#This Row],[pnt 2022/2023]]</f>
        <v>0</v>
      </c>
      <c r="CB147" s="162">
        <f t="shared" si="2"/>
        <v>0</v>
      </c>
    </row>
    <row r="148" spans="1:84" x14ac:dyDescent="0.3">
      <c r="A148" s="24" t="s">
        <v>208</v>
      </c>
      <c r="B148" s="24" t="s">
        <v>166</v>
      </c>
      <c r="D148" t="s">
        <v>192</v>
      </c>
      <c r="E148" s="24">
        <v>118092</v>
      </c>
      <c r="F148" s="27" t="s">
        <v>29</v>
      </c>
      <c r="G148" s="153">
        <f>Tabel2[[#This Row],[pnt t/m 2021/22]]+Tabel2[[#This Row],[pnt 2022/2023]]</f>
        <v>452.74603174603175</v>
      </c>
      <c r="H148">
        <v>2008</v>
      </c>
      <c r="I148">
        <v>2022</v>
      </c>
      <c r="J148" s="26">
        <f>Tabel2[[#This Row],[ijkdatum]]-Tabel2[[#This Row],[Geboren]]</f>
        <v>14</v>
      </c>
      <c r="K148" s="28">
        <f>Tabel2[[#This Row],[TTL 1]]+Tabel2[[#This Row],[TTL 2]]+Tabel2[[#This Row],[TTL 3]]+Tabel2[[#This Row],[TTL 4]]+Tabel2[[#This Row],[TTL 5]]+Tabel2[[#This Row],[TTL 6]]+Tabel2[[#This Row],[TTL 7]]+Tabel2[[#This Row],[TTL 8]]+Tabel2[[#This Row],[TTL 9]]+Tabel2[[#This Row],[TTL 10]]</f>
        <v>181</v>
      </c>
      <c r="L148" s="152">
        <v>271.74603174603175</v>
      </c>
      <c r="N148">
        <v>1</v>
      </c>
      <c r="R148" s="25">
        <f>SUM(Tabel2[[#This Row],[V 1]]*10+Tabel2[[#This Row],[GT 1]])/Tabel2[[#This Row],[AW 1]]*10+Tabel2[[#This Row],[BONUS 1]]</f>
        <v>0</v>
      </c>
      <c r="S148">
        <v>7</v>
      </c>
      <c r="T148">
        <v>10</v>
      </c>
      <c r="U148">
        <v>3</v>
      </c>
      <c r="V148">
        <v>23</v>
      </c>
      <c r="X148" s="25">
        <f>SUM(Tabel2[[#This Row],[V 2]]*10+Tabel2[[#This Row],[GT 2]])/Tabel2[[#This Row],[AW 2]]*10+Tabel2[[#This Row],[BONUS 2]]</f>
        <v>53</v>
      </c>
      <c r="Z148">
        <v>1</v>
      </c>
      <c r="AD148" s="25">
        <f>SUM(Tabel2[[#This Row],[V 3]]*10+Tabel2[[#This Row],[GT 3]])/Tabel2[[#This Row],[AW 3]]*10+Tabel2[[#This Row],[BONUS 3]]</f>
        <v>0</v>
      </c>
      <c r="AF148">
        <v>1</v>
      </c>
      <c r="AJ148" s="25">
        <f>SUM(Tabel2[[#This Row],[V 4]]*10+Tabel2[[#This Row],[GT 4]])/Tabel2[[#This Row],[AW 4]]*10+Tabel2[[#This Row],[BONUS 4]]</f>
        <v>0</v>
      </c>
      <c r="AK148">
        <v>6</v>
      </c>
      <c r="AL148">
        <v>8</v>
      </c>
      <c r="AM148">
        <v>3</v>
      </c>
      <c r="AN148">
        <v>26</v>
      </c>
      <c r="AP148" s="25">
        <f>SUM(Tabel2[[#This Row],[V 5]]*10+Tabel2[[#This Row],[GT 5]])/Tabel2[[#This Row],[AW 5]]*10+Tabel2[[#This Row],[BONUS 5]]</f>
        <v>70</v>
      </c>
      <c r="AQ148">
        <v>7</v>
      </c>
      <c r="AR148">
        <v>10</v>
      </c>
      <c r="AS148">
        <v>3</v>
      </c>
      <c r="AT148">
        <v>28</v>
      </c>
      <c r="AV148" s="25">
        <f>SUM(Tabel2[[#This Row],[V 6]]*10+Tabel2[[#This Row],[GT 6]])/Tabel2[[#This Row],[AW 6]]*10+Tabel2[[#This Row],[BONUS 6]]</f>
        <v>58</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8" s="24">
        <v>250</v>
      </c>
      <c r="BW148" s="32">
        <f>Tabel2[[#This Row],[Diploma]]-Tabel2[[#This Row],[Uitgeschreven]]</f>
        <v>0</v>
      </c>
      <c r="BX148" s="2" t="str">
        <f>IF(BW148=0,"geen actie",CONCATENATE("diploma uitschrijven: ",BU148," punten"))</f>
        <v>geen actie</v>
      </c>
      <c r="BZ148" s="162">
        <f>Tabel2[[#This Row],[pnt t/m 2021/22]]</f>
        <v>271.74603174603175</v>
      </c>
      <c r="CA148" s="162">
        <f>Tabel2[[#This Row],[pnt 2022/2023]]</f>
        <v>181</v>
      </c>
      <c r="CB148" s="162">
        <f t="shared" si="2"/>
        <v>452.74603174603175</v>
      </c>
    </row>
    <row r="149" spans="1:84" x14ac:dyDescent="0.3">
      <c r="A149" s="24" t="s">
        <v>288</v>
      </c>
      <c r="B149" s="24" t="s">
        <v>166</v>
      </c>
      <c r="D149" t="s">
        <v>621</v>
      </c>
      <c r="E149" s="24">
        <v>119716</v>
      </c>
      <c r="F149" s="27" t="s">
        <v>57</v>
      </c>
      <c r="G149" s="153">
        <f>Tabel2[[#This Row],[pnt t/m 2021/22]]+Tabel2[[#This Row],[pnt 2022/2023]]</f>
        <v>185</v>
      </c>
      <c r="H149">
        <v>2006</v>
      </c>
      <c r="I149">
        <v>2022</v>
      </c>
      <c r="J149" s="26">
        <f>Tabel2[[#This Row],[ijkdatum]]-Tabel2[[#This Row],[Geboren]]</f>
        <v>16</v>
      </c>
      <c r="K149" s="28">
        <f>Tabel2[[#This Row],[TTL 1]]+Tabel2[[#This Row],[TTL 2]]+Tabel2[[#This Row],[TTL 3]]+Tabel2[[#This Row],[TTL 4]]+Tabel2[[#This Row],[TTL 5]]+Tabel2[[#This Row],[TTL 6]]+Tabel2[[#This Row],[TTL 7]]+Tabel2[[#This Row],[TTL 8]]+Tabel2[[#This Row],[TTL 9]]+Tabel2[[#This Row],[TTL 10]]</f>
        <v>185</v>
      </c>
      <c r="L149" s="152"/>
      <c r="M149">
        <v>1</v>
      </c>
      <c r="N149">
        <v>10</v>
      </c>
      <c r="O149">
        <v>6</v>
      </c>
      <c r="P149">
        <v>36</v>
      </c>
      <c r="R149" s="25">
        <f>SUM(Tabel2[[#This Row],[V 1]]*10+Tabel2[[#This Row],[GT 1]])/Tabel2[[#This Row],[AW 1]]*10+Tabel2[[#This Row],[BONUS 1]]</f>
        <v>96</v>
      </c>
      <c r="S149">
        <v>1</v>
      </c>
      <c r="T149">
        <v>10</v>
      </c>
      <c r="U149">
        <v>5</v>
      </c>
      <c r="V149">
        <v>39</v>
      </c>
      <c r="X149" s="25">
        <f>SUM(Tabel2[[#This Row],[V 2]]*10+Tabel2[[#This Row],[GT 2]])/Tabel2[[#This Row],[AW 2]]*10+Tabel2[[#This Row],[BONUS 2]]</f>
        <v>89</v>
      </c>
      <c r="Z149">
        <v>1</v>
      </c>
      <c r="AD149" s="25">
        <f>SUM(Tabel2[[#This Row],[V 3]]*10+Tabel2[[#This Row],[GT 3]])/Tabel2[[#This Row],[AW 3]]*10+Tabel2[[#This Row],[BONUS 3]]</f>
        <v>0</v>
      </c>
      <c r="AF149">
        <v>1</v>
      </c>
      <c r="AJ149" s="25">
        <f>SUM(Tabel2[[#This Row],[V 4]]*10+Tabel2[[#This Row],[GT 4]])/Tabel2[[#This Row],[AW 4]]*10+Tabel2[[#This Row],[BONUS 4]]</f>
        <v>0</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9" s="24">
        <v>0</v>
      </c>
      <c r="BW149" s="32">
        <f>Tabel2[[#This Row],[Diploma]]-Tabel2[[#This Row],[Uitgeschreven]]</f>
        <v>0</v>
      </c>
      <c r="BX149" s="2" t="str">
        <f>IF(BW149=0,"geen actie",CONCATENATE("diploma uitschrijven: ",BU149," punten"))</f>
        <v>geen actie</v>
      </c>
      <c r="BZ149" s="162">
        <f>Tabel2[[#This Row],[pnt t/m 2021/22]]</f>
        <v>0</v>
      </c>
      <c r="CA149" s="162">
        <f>Tabel2[[#This Row],[pnt 2022/2023]]</f>
        <v>185</v>
      </c>
      <c r="CB149" s="162">
        <f t="shared" si="2"/>
        <v>185</v>
      </c>
    </row>
    <row r="150" spans="1:84" x14ac:dyDescent="0.3">
      <c r="A150" s="24" t="s">
        <v>208</v>
      </c>
      <c r="B150" s="24" t="s">
        <v>166</v>
      </c>
      <c r="D150" t="s">
        <v>193</v>
      </c>
      <c r="E150" s="24">
        <v>117558</v>
      </c>
      <c r="F150" s="27" t="s">
        <v>49</v>
      </c>
      <c r="G150" s="153">
        <f>Tabel2[[#This Row],[pnt t/m 2021/22]]+Tabel2[[#This Row],[pnt 2022/2023]]</f>
        <v>2492.9675324675304</v>
      </c>
      <c r="H150">
        <v>2006</v>
      </c>
      <c r="I150">
        <v>2022</v>
      </c>
      <c r="J150" s="26">
        <f>Tabel2[[#This Row],[ijkdatum]]-Tabel2[[#This Row],[Geboren]]</f>
        <v>16</v>
      </c>
      <c r="K150" s="28">
        <f>Tabel2[[#This Row],[TTL 1]]+Tabel2[[#This Row],[TTL 2]]+Tabel2[[#This Row],[TTL 3]]+Tabel2[[#This Row],[TTL 4]]+Tabel2[[#This Row],[TTL 5]]+Tabel2[[#This Row],[TTL 6]]+Tabel2[[#This Row],[TTL 7]]+Tabel2[[#This Row],[TTL 8]]+Tabel2[[#This Row],[TTL 9]]+Tabel2[[#This Row],[TTL 10]]</f>
        <v>113</v>
      </c>
      <c r="L150" s="152">
        <v>2379.9675324675304</v>
      </c>
      <c r="N150">
        <v>1</v>
      </c>
      <c r="R150" s="25">
        <f>SUM(Tabel2[[#This Row],[V 1]]*10+Tabel2[[#This Row],[GT 1]])/Tabel2[[#This Row],[AW 1]]*10+Tabel2[[#This Row],[BONUS 1]]</f>
        <v>0</v>
      </c>
      <c r="T150">
        <v>1</v>
      </c>
      <c r="X150" s="25">
        <f>SUM(Tabel2[[#This Row],[V 2]]*10+Tabel2[[#This Row],[GT 2]])/Tabel2[[#This Row],[AW 2]]*10+Tabel2[[#This Row],[BONUS 2]]</f>
        <v>0</v>
      </c>
      <c r="Y150">
        <v>7</v>
      </c>
      <c r="Z150">
        <v>10</v>
      </c>
      <c r="AA150">
        <v>7</v>
      </c>
      <c r="AB150">
        <v>43</v>
      </c>
      <c r="AD150" s="25">
        <f>SUM(Tabel2[[#This Row],[V 3]]*10+Tabel2[[#This Row],[GT 3]])/Tabel2[[#This Row],[AW 3]]*10+Tabel2[[#This Row],[BONUS 3]]</f>
        <v>113</v>
      </c>
      <c r="AF150">
        <v>1</v>
      </c>
      <c r="AJ150" s="25">
        <f>SUM(Tabel2[[#This Row],[V 4]]*10+Tabel2[[#This Row],[GT 4]])/Tabel2[[#This Row],[AW 4]]*10+Tabel2[[#This Row],[BONUS 4]]</f>
        <v>0</v>
      </c>
      <c r="AL150">
        <v>1</v>
      </c>
      <c r="AP150" s="25">
        <f>SUM(Tabel2[[#This Row],[V 5]]*10+Tabel2[[#This Row],[GT 5]])/Tabel2[[#This Row],[AW 5]]*10+Tabel2[[#This Row],[BONUS 5]]</f>
        <v>0</v>
      </c>
      <c r="AR150">
        <v>1</v>
      </c>
      <c r="AV150" s="25">
        <f>SUM(Tabel2[[#This Row],[V 6]]*10+Tabel2[[#This Row],[GT 6]])/Tabel2[[#This Row],[AW 6]]*10+Tabel2[[#This Row],[BONUS 6]]</f>
        <v>0</v>
      </c>
      <c r="AX150">
        <v>1</v>
      </c>
      <c r="BB150" s="25">
        <f>SUM(Tabel2[[#This Row],[V 7]]*10+Tabel2[[#This Row],[GT 7]])/Tabel2[[#This Row],[AW 7]]*10+Tabel2[[#This Row],[BONUS 7]]</f>
        <v>0</v>
      </c>
      <c r="BD150">
        <v>1</v>
      </c>
      <c r="BH150" s="25">
        <f>SUM(Tabel2[[#This Row],[V 8]]*10+Tabel2[[#This Row],[GT 8]])/Tabel2[[#This Row],[AW 8]]*10+Tabel2[[#This Row],[BONUS 8]]</f>
        <v>0</v>
      </c>
      <c r="BJ150">
        <v>1</v>
      </c>
      <c r="BN150" s="25">
        <f>SUM(Tabel2[[#This Row],[V 9]]*10+Tabel2[[#This Row],[GT 9]])/Tabel2[[#This Row],[AW 9]]*10+Tabel2[[#This Row],[BONUS 9]]</f>
        <v>0</v>
      </c>
      <c r="BP150">
        <v>1</v>
      </c>
      <c r="BT150" s="25">
        <f>SUM(Tabel2[[#This Row],[V 10]]*10+Tabel2[[#This Row],[GT 10]])/Tabel2[[#This Row],[AW 10]]*10+Tabel2[[#This Row],[BONUS 10]]</f>
        <v>0</v>
      </c>
      <c r="BU1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50" s="24">
        <v>2000</v>
      </c>
      <c r="BW150" s="32">
        <f>Tabel2[[#This Row],[Diploma]]-Tabel2[[#This Row],[Uitgeschreven]]</f>
        <v>0</v>
      </c>
      <c r="BX150" s="2" t="str">
        <f>IF(BW150=0,"geen actie",CONCATENATE("diploma uitschrijven: ",BU150," punten"))</f>
        <v>geen actie</v>
      </c>
      <c r="BZ150" s="162">
        <f>Tabel2[[#This Row],[pnt t/m 2021/22]]</f>
        <v>2379.9675324675304</v>
      </c>
      <c r="CA150" s="162">
        <f>Tabel2[[#This Row],[pnt 2022/2023]]</f>
        <v>113</v>
      </c>
      <c r="CB150" s="162">
        <f t="shared" si="2"/>
        <v>2492.9675324675304</v>
      </c>
      <c r="CE150" s="24" t="s">
        <v>166</v>
      </c>
    </row>
    <row r="151" spans="1:84" x14ac:dyDescent="0.3">
      <c r="A151" s="24" t="s">
        <v>208</v>
      </c>
      <c r="D151" t="s">
        <v>697</v>
      </c>
      <c r="E151" s="24">
        <v>119644</v>
      </c>
      <c r="F151" s="27" t="s">
        <v>23</v>
      </c>
      <c r="G151" s="25">
        <f>Tabel2[[#This Row],[pnt t/m 2021/22]]+Tabel2[[#This Row],[pnt 2022/2023]]</f>
        <v>136.66666666666669</v>
      </c>
      <c r="H151">
        <v>2006</v>
      </c>
      <c r="I151">
        <v>2022</v>
      </c>
      <c r="J151" s="26">
        <f>Tabel2[[#This Row],[ijkdatum]]-Tabel2[[#This Row],[Geboren]]</f>
        <v>16</v>
      </c>
      <c r="K151" s="175">
        <f>Tabel2[[#This Row],[TTL 1]]+Tabel2[[#This Row],[TTL 2]]+Tabel2[[#This Row],[TTL 3]]+Tabel2[[#This Row],[TTL 4]]+Tabel2[[#This Row],[TTL 5]]+Tabel2[[#This Row],[TTL 6]]+Tabel2[[#This Row],[TTL 7]]+Tabel2[[#This Row],[TTL 8]]+Tabel2[[#This Row],[TTL 9]]+Tabel2[[#This Row],[TTL 10]]</f>
        <v>136.66666666666669</v>
      </c>
      <c r="L151" s="165"/>
      <c r="N151">
        <v>1</v>
      </c>
      <c r="R151" s="165">
        <f>SUM(Tabel2[[#This Row],[V 1]]*10+Tabel2[[#This Row],[GT 1]])/Tabel2[[#This Row],[AW 1]]*10+Tabel2[[#This Row],[BONUS 1]]</f>
        <v>0</v>
      </c>
      <c r="T151">
        <v>1</v>
      </c>
      <c r="X151" s="165">
        <f>SUM(Tabel2[[#This Row],[V 2]]*10+Tabel2[[#This Row],[GT 2]])/Tabel2[[#This Row],[AW 2]]*10+Tabel2[[#This Row],[BONUS 2]]</f>
        <v>0</v>
      </c>
      <c r="Z151">
        <v>1</v>
      </c>
      <c r="AD151" s="165">
        <f>SUM(Tabel2[[#This Row],[V 3]]*10+Tabel2[[#This Row],[GT 3]])/Tabel2[[#This Row],[AW 3]]*10+Tabel2[[#This Row],[BONUS 3]]</f>
        <v>0</v>
      </c>
      <c r="AE151">
        <v>10</v>
      </c>
      <c r="AF151">
        <v>9</v>
      </c>
      <c r="AG151">
        <v>2</v>
      </c>
      <c r="AH151">
        <v>22</v>
      </c>
      <c r="AJ151" s="165">
        <f>SUM(Tabel2[[#This Row],[V 4]]*10+Tabel2[[#This Row],[GT 4]])/Tabel2[[#This Row],[AW 4]]*10+Tabel2[[#This Row],[BONUS 4]]</f>
        <v>46.666666666666671</v>
      </c>
      <c r="AK151">
        <v>8</v>
      </c>
      <c r="AL151">
        <v>8</v>
      </c>
      <c r="AM151">
        <v>4</v>
      </c>
      <c r="AN151">
        <v>32</v>
      </c>
      <c r="AP151" s="165">
        <f>SUM(Tabel2[[#This Row],[V 5]]*10+Tabel2[[#This Row],[GT 5]])/Tabel2[[#This Row],[AW 5]]*10+Tabel2[[#This Row],[BONUS 5]]</f>
        <v>90</v>
      </c>
      <c r="AR151">
        <v>1</v>
      </c>
      <c r="AV151" s="165">
        <f>SUM(Tabel2[[#This Row],[V 6]]*10+Tabel2[[#This Row],[GT 6]])/Tabel2[[#This Row],[AW 6]]*10+Tabel2[[#This Row],[BONUS 6]]</f>
        <v>0</v>
      </c>
      <c r="AX151">
        <v>1</v>
      </c>
      <c r="BB151" s="165">
        <f>SUM(Tabel2[[#This Row],[V 7]]*10+Tabel2[[#This Row],[GT 7]])/Tabel2[[#This Row],[AW 7]]*10+Tabel2[[#This Row],[BONUS 7]]</f>
        <v>0</v>
      </c>
      <c r="BD151">
        <v>1</v>
      </c>
      <c r="BH151" s="165">
        <f>SUM(Tabel2[[#This Row],[V 8]]*10+Tabel2[[#This Row],[GT 8]])/Tabel2[[#This Row],[AW 8]]*10+Tabel2[[#This Row],[BONUS 8]]</f>
        <v>0</v>
      </c>
      <c r="BJ151">
        <v>1</v>
      </c>
      <c r="BN151" s="16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1" s="24">
        <v>0</v>
      </c>
      <c r="BW151" s="24">
        <f>Tabel2[[#This Row],[Diploma]]-Tabel2[[#This Row],[Uitgeschreven]]</f>
        <v>0</v>
      </c>
      <c r="BX151" s="168" t="str">
        <f>IF(BW151=0,"geen actie",CONCATENATE("diploma uitschrijven: ",BU151," punten"))</f>
        <v>geen actie</v>
      </c>
      <c r="BZ151" s="162">
        <f>Tabel2[[#This Row],[pnt t/m 2021/22]]</f>
        <v>0</v>
      </c>
      <c r="CA151" s="162">
        <f>Tabel2[[#This Row],[pnt 2022/2023]]</f>
        <v>136.66666666666669</v>
      </c>
      <c r="CB151" s="162">
        <f t="shared" si="2"/>
        <v>136.66666666666669</v>
      </c>
      <c r="CE151" s="24" t="s">
        <v>166</v>
      </c>
    </row>
    <row r="152" spans="1:84" x14ac:dyDescent="0.3">
      <c r="A152" s="24" t="s">
        <v>314</v>
      </c>
      <c r="B152" s="24" t="s">
        <v>166</v>
      </c>
      <c r="D152" t="s">
        <v>689</v>
      </c>
      <c r="E152" s="24">
        <v>120268</v>
      </c>
      <c r="F152" s="27" t="s">
        <v>290</v>
      </c>
      <c r="G152" s="25">
        <f>Tabel2[[#This Row],[pnt t/m 2021/22]]+Tabel2[[#This Row],[pnt 2022/2023]]</f>
        <v>10.158730158730158</v>
      </c>
      <c r="H152">
        <v>2013</v>
      </c>
      <c r="I152">
        <v>2022</v>
      </c>
      <c r="J152" s="26">
        <f>Tabel2[[#This Row],[ijkdatum]]-Tabel2[[#This Row],[Geboren]]</f>
        <v>9</v>
      </c>
      <c r="K152" s="28">
        <f>Tabel2[[#This Row],[TTL 1]]+Tabel2[[#This Row],[TTL 2]]+Tabel2[[#This Row],[TTL 3]]+Tabel2[[#This Row],[TTL 4]]+Tabel2[[#This Row],[TTL 5]]+Tabel2[[#This Row],[TTL 6]]+Tabel2[[#This Row],[TTL 7]]+Tabel2[[#This Row],[TTL 8]]+Tabel2[[#This Row],[TTL 9]]+Tabel2[[#This Row],[TTL 10]]</f>
        <v>10.158730158730158</v>
      </c>
      <c r="L152" s="165"/>
      <c r="N152">
        <v>1</v>
      </c>
      <c r="R152" s="16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E152">
        <v>1</v>
      </c>
      <c r="AF152">
        <v>7</v>
      </c>
      <c r="AG152">
        <v>0</v>
      </c>
      <c r="AH152">
        <v>4</v>
      </c>
      <c r="AJ152" s="25">
        <f>SUM(Tabel2[[#This Row],[V 4]]*10+Tabel2[[#This Row],[GT 4]])/Tabel2[[#This Row],[AW 4]]*10+Tabel2[[#This Row],[BONUS 4]]</f>
        <v>5.7142857142857135</v>
      </c>
      <c r="AL152">
        <v>1</v>
      </c>
      <c r="AP152" s="25">
        <f>SUM(Tabel2[[#This Row],[V 5]]*10+Tabel2[[#This Row],[GT 5]])/Tabel2[[#This Row],[AW 5]]*10+Tabel2[[#This Row],[BONUS 5]]</f>
        <v>0</v>
      </c>
      <c r="AQ152">
        <v>3</v>
      </c>
      <c r="AR152">
        <v>9</v>
      </c>
      <c r="AS152">
        <v>0</v>
      </c>
      <c r="AT152">
        <v>4</v>
      </c>
      <c r="AV152" s="25">
        <f>SUM(Tabel2[[#This Row],[V 6]]*10+Tabel2[[#This Row],[GT 6]])/Tabel2[[#This Row],[AW 6]]*10+Tabel2[[#This Row],[BONUS 6]]</f>
        <v>4.4444444444444446</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2" s="24">
        <v>0</v>
      </c>
      <c r="BW152" s="24">
        <f>Tabel2[[#This Row],[Diploma]]-Tabel2[[#This Row],[Uitgeschreven]]</f>
        <v>0</v>
      </c>
      <c r="BX152" s="168" t="str">
        <f>IF(BW152=0,"geen actie",CONCATENATE("diploma uitschrijven: ",BU152," punten"))</f>
        <v>geen actie</v>
      </c>
      <c r="BZ152" s="162">
        <f>Tabel2[[#This Row],[pnt t/m 2021/22]]</f>
        <v>0</v>
      </c>
      <c r="CA152" s="162">
        <f>Tabel2[[#This Row],[pnt 2022/2023]]</f>
        <v>10.158730158730158</v>
      </c>
      <c r="CB152" s="162">
        <f t="shared" si="2"/>
        <v>10.158730158730158</v>
      </c>
      <c r="CE152" s="24" t="s">
        <v>166</v>
      </c>
    </row>
    <row r="153" spans="1:84" x14ac:dyDescent="0.3">
      <c r="A153" s="24" t="s">
        <v>275</v>
      </c>
      <c r="B153" s="24" t="s">
        <v>166</v>
      </c>
      <c r="D153" t="s">
        <v>695</v>
      </c>
      <c r="E153" s="24">
        <v>120303</v>
      </c>
      <c r="F153" s="27" t="s">
        <v>59</v>
      </c>
      <c r="G153" s="25">
        <f>Tabel2[[#This Row],[pnt t/m 2021/22]]+Tabel2[[#This Row],[pnt 2022/2023]]</f>
        <v>114.52380952380952</v>
      </c>
      <c r="H153">
        <v>2011</v>
      </c>
      <c r="I153">
        <v>2022</v>
      </c>
      <c r="J153" s="26">
        <f>Tabel2[[#This Row],[ijkdatum]]-Tabel2[[#This Row],[Geboren]]</f>
        <v>11</v>
      </c>
      <c r="K153" s="28">
        <f>Tabel2[[#This Row],[TTL 1]]+Tabel2[[#This Row],[TTL 2]]+Tabel2[[#This Row],[TTL 3]]+Tabel2[[#This Row],[TTL 4]]+Tabel2[[#This Row],[TTL 5]]+Tabel2[[#This Row],[TTL 6]]+Tabel2[[#This Row],[TTL 7]]+Tabel2[[#This Row],[TTL 8]]+Tabel2[[#This Row],[TTL 9]]+Tabel2[[#This Row],[TTL 10]]</f>
        <v>114.52380952380952</v>
      </c>
      <c r="L153" s="165"/>
      <c r="N153">
        <v>1</v>
      </c>
      <c r="R153" s="165">
        <f>SUM(Tabel2[[#This Row],[V 1]]*10+Tabel2[[#This Row],[GT 1]])/Tabel2[[#This Row],[AW 1]]*10+Tabel2[[#This Row],[BONUS 1]]</f>
        <v>0</v>
      </c>
      <c r="T153">
        <v>1</v>
      </c>
      <c r="X153" s="25">
        <f>SUM(Tabel2[[#This Row],[V 2]]*10+Tabel2[[#This Row],[GT 2]])/Tabel2[[#This Row],[AW 2]]*10+Tabel2[[#This Row],[BONUS 2]]</f>
        <v>0</v>
      </c>
      <c r="Z153">
        <v>1</v>
      </c>
      <c r="AD153" s="25">
        <f>SUM(Tabel2[[#This Row],[V 3]]*10+Tabel2[[#This Row],[GT 3]])/Tabel2[[#This Row],[AW 3]]*10+Tabel2[[#This Row],[BONUS 3]]</f>
        <v>0</v>
      </c>
      <c r="AE153">
        <v>11</v>
      </c>
      <c r="AF153">
        <v>7</v>
      </c>
      <c r="AG153">
        <v>1</v>
      </c>
      <c r="AH153">
        <v>20</v>
      </c>
      <c r="AJ153" s="25">
        <f>SUM(Tabel2[[#This Row],[V 4]]*10+Tabel2[[#This Row],[GT 4]])/Tabel2[[#This Row],[AW 4]]*10+Tabel2[[#This Row],[BONUS 4]]</f>
        <v>42.857142857142854</v>
      </c>
      <c r="AL153">
        <v>1</v>
      </c>
      <c r="AP153" s="25">
        <f>SUM(Tabel2[[#This Row],[V 5]]*10+Tabel2[[#This Row],[GT 5]])/Tabel2[[#This Row],[AW 5]]*10+Tabel2[[#This Row],[BONUS 5]]</f>
        <v>0</v>
      </c>
      <c r="AQ153">
        <v>16</v>
      </c>
      <c r="AR153">
        <v>12</v>
      </c>
      <c r="AS153">
        <v>5</v>
      </c>
      <c r="AT153">
        <v>36</v>
      </c>
      <c r="AV153" s="25">
        <f>SUM(Tabel2[[#This Row],[V 6]]*10+Tabel2[[#This Row],[GT 6]])/Tabel2[[#This Row],[AW 6]]*10+Tabel2[[#This Row],[BONUS 6]]</f>
        <v>71.666666666666671</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3" s="24">
        <v>0</v>
      </c>
      <c r="BW153" s="24">
        <f>Tabel2[[#This Row],[Diploma]]-Tabel2[[#This Row],[Uitgeschreven]]</f>
        <v>0</v>
      </c>
      <c r="BX153" s="168" t="str">
        <f>IF(BW153=0,"geen actie",CONCATENATE("diploma uitschrijven: ",BU153," punten"))</f>
        <v>geen actie</v>
      </c>
      <c r="BZ153" s="162">
        <f>Tabel2[[#This Row],[pnt t/m 2021/22]]</f>
        <v>0</v>
      </c>
      <c r="CA153" s="162">
        <f>Tabel2[[#This Row],[pnt 2022/2023]]</f>
        <v>114.52380952380952</v>
      </c>
      <c r="CB153" s="162">
        <f t="shared" si="2"/>
        <v>114.52380952380952</v>
      </c>
      <c r="CE153" s="24" t="s">
        <v>166</v>
      </c>
    </row>
    <row r="154" spans="1:84" x14ac:dyDescent="0.3">
      <c r="A154" s="24" t="s">
        <v>288</v>
      </c>
      <c r="B154" s="24" t="s">
        <v>166</v>
      </c>
      <c r="D154" t="s">
        <v>309</v>
      </c>
      <c r="E154" s="24">
        <v>117063</v>
      </c>
      <c r="F154" s="27" t="s">
        <v>53</v>
      </c>
      <c r="G154" s="153">
        <f>Tabel2[[#This Row],[pnt t/m 2021/22]]+Tabel2[[#This Row],[pnt 2022/2023]]</f>
        <v>2657.1596736596739</v>
      </c>
      <c r="H154">
        <v>2007</v>
      </c>
      <c r="I154">
        <v>2022</v>
      </c>
      <c r="J154" s="26">
        <f>Tabel2[[#This Row],[ijkdatum]]-Tabel2[[#This Row],[Geboren]]</f>
        <v>15</v>
      </c>
      <c r="K154" s="28">
        <f>Tabel2[[#This Row],[TTL 1]]+Tabel2[[#This Row],[TTL 2]]+Tabel2[[#This Row],[TTL 3]]+Tabel2[[#This Row],[TTL 4]]+Tabel2[[#This Row],[TTL 5]]+Tabel2[[#This Row],[TTL 6]]+Tabel2[[#This Row],[TTL 7]]+Tabel2[[#This Row],[TTL 8]]+Tabel2[[#This Row],[TTL 9]]+Tabel2[[#This Row],[TTL 10]]</f>
        <v>197.33333333333334</v>
      </c>
      <c r="L154" s="163">
        <v>2459.8263403263404</v>
      </c>
      <c r="N154">
        <v>1</v>
      </c>
      <c r="R154" s="25">
        <f>SUM(Tabel2[[#This Row],[V 1]]*10+Tabel2[[#This Row],[GT 1]])/Tabel2[[#This Row],[AW 1]]*10+Tabel2[[#This Row],[BONUS 1]]</f>
        <v>0</v>
      </c>
      <c r="T154">
        <v>1</v>
      </c>
      <c r="X154" s="25">
        <f>SUM(Tabel2[[#This Row],[V 2]]*10+Tabel2[[#This Row],[GT 2]])/Tabel2[[#This Row],[AW 2]]*10+Tabel2[[#This Row],[BONUS 2]]</f>
        <v>0</v>
      </c>
      <c r="Y154">
        <v>1</v>
      </c>
      <c r="Z154">
        <v>10</v>
      </c>
      <c r="AA154">
        <v>7</v>
      </c>
      <c r="AB154">
        <v>44</v>
      </c>
      <c r="AD154" s="25">
        <f>SUM(Tabel2[[#This Row],[V 3]]*10+Tabel2[[#This Row],[GT 3]])/Tabel2[[#This Row],[AW 3]]*10+Tabel2[[#This Row],[BONUS 3]]</f>
        <v>114</v>
      </c>
      <c r="AF154">
        <v>1</v>
      </c>
      <c r="AJ154" s="25">
        <f>SUM(Tabel2[[#This Row],[V 4]]*10+Tabel2[[#This Row],[GT 4]])/Tabel2[[#This Row],[AW 4]]*10+Tabel2[[#This Row],[BONUS 4]]</f>
        <v>0</v>
      </c>
      <c r="AL154">
        <v>1</v>
      </c>
      <c r="AP154" s="25">
        <f>SUM(Tabel2[[#This Row],[V 5]]*10+Tabel2[[#This Row],[GT 5]])/Tabel2[[#This Row],[AW 5]]*10+Tabel2[[#This Row],[BONUS 5]]</f>
        <v>0</v>
      </c>
      <c r="AQ154">
        <v>1</v>
      </c>
      <c r="AR154">
        <v>9</v>
      </c>
      <c r="AS154">
        <v>4</v>
      </c>
      <c r="AT154">
        <v>35</v>
      </c>
      <c r="AV154" s="25">
        <f>SUM(Tabel2[[#This Row],[V 6]]*10+Tabel2[[#This Row],[GT 6]])/Tabel2[[#This Row],[AW 6]]*10+Tabel2[[#This Row],[BONUS 6]]</f>
        <v>83.333333333333343</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54" s="24">
        <v>2500</v>
      </c>
      <c r="BW154" s="32">
        <f>Tabel2[[#This Row],[Diploma]]-Tabel2[[#This Row],[Uitgeschreven]]</f>
        <v>0</v>
      </c>
      <c r="BX154" s="2" t="str">
        <f>IF(BW154=0,"geen actie",CONCATENATE("diploma uitschrijven: ",BU154," punten"))</f>
        <v>geen actie</v>
      </c>
      <c r="BZ154" s="162">
        <f>Tabel2[[#This Row],[pnt t/m 2021/22]]</f>
        <v>2459.8263403263404</v>
      </c>
      <c r="CA154" s="162">
        <f>Tabel2[[#This Row],[pnt 2022/2023]]</f>
        <v>197.33333333333334</v>
      </c>
      <c r="CB154" s="162">
        <f t="shared" si="2"/>
        <v>2657.1596736596739</v>
      </c>
      <c r="CE154" s="24" t="s">
        <v>166</v>
      </c>
    </row>
    <row r="155" spans="1:84" x14ac:dyDescent="0.3">
      <c r="A155" s="24" t="s">
        <v>208</v>
      </c>
      <c r="B155" s="24" t="s">
        <v>166</v>
      </c>
      <c r="D155" t="s">
        <v>194</v>
      </c>
      <c r="F155" s="27" t="s">
        <v>49</v>
      </c>
      <c r="G155" s="153">
        <f>Tabel2[[#This Row],[pnt t/m 2021/22]]+Tabel2[[#This Row],[pnt 2022/2023]]</f>
        <v>40</v>
      </c>
      <c r="H155">
        <v>2009</v>
      </c>
      <c r="I155">
        <v>2022</v>
      </c>
      <c r="J155" s="26">
        <f>Tabel2[[#This Row],[ijkdatum]]-Tabel2[[#This Row],[Geboren]]</f>
        <v>13</v>
      </c>
      <c r="K155" s="28">
        <f>Tabel2[[#This Row],[TTL 1]]+Tabel2[[#This Row],[TTL 2]]+Tabel2[[#This Row],[TTL 3]]+Tabel2[[#This Row],[TTL 4]]+Tabel2[[#This Row],[TTL 5]]+Tabel2[[#This Row],[TTL 6]]+Tabel2[[#This Row],[TTL 7]]+Tabel2[[#This Row],[TTL 8]]+Tabel2[[#This Row],[TTL 9]]+Tabel2[[#This Row],[TTL 10]]</f>
        <v>0</v>
      </c>
      <c r="L155" s="163">
        <v>40</v>
      </c>
      <c r="N155">
        <v>1</v>
      </c>
      <c r="R155" s="25">
        <f>SUM(Tabel2[[#This Row],[V 1]]*10+Tabel2[[#This Row],[GT 1]])/Tabel2[[#This Row],[AW 1]]*10+Tabel2[[#This Row],[BONUS 1]]</f>
        <v>0</v>
      </c>
      <c r="T155">
        <v>1</v>
      </c>
      <c r="X155" s="25">
        <f>SUM(Tabel2[[#This Row],[V 2]]*10+Tabel2[[#This Row],[GT 2]])/Tabel2[[#This Row],[AW 2]]*10+Tabel2[[#This Row],[BONUS 2]]</f>
        <v>0</v>
      </c>
      <c r="Z155">
        <v>1</v>
      </c>
      <c r="AD155" s="25">
        <f>SUM(Tabel2[[#This Row],[V 3]]*10+Tabel2[[#This Row],[GT 3]])/Tabel2[[#This Row],[AW 3]]*10+Tabel2[[#This Row],[BONUS 3]]</f>
        <v>0</v>
      </c>
      <c r="AF155">
        <v>1</v>
      </c>
      <c r="AJ155" s="25">
        <f>SUM(Tabel2[[#This Row],[V 4]]*10+Tabel2[[#This Row],[GT 4]])/Tabel2[[#This Row],[AW 4]]*10+Tabel2[[#This Row],[BONUS 4]]</f>
        <v>0</v>
      </c>
      <c r="AL155">
        <v>1</v>
      </c>
      <c r="AP155" s="25">
        <f>SUM(Tabel2[[#This Row],[V 5]]*10+Tabel2[[#This Row],[GT 5]])/Tabel2[[#This Row],[AW 5]]*10+Tabel2[[#This Row],[BONUS 5]]</f>
        <v>0</v>
      </c>
      <c r="AR155">
        <v>1</v>
      </c>
      <c r="AV155" s="25">
        <f>SUM(Tabel2[[#This Row],[V 6]]*10+Tabel2[[#This Row],[GT 6]])/Tabel2[[#This Row],[AW 6]]*10+Tabel2[[#This Row],[BONUS 6]]</f>
        <v>0</v>
      </c>
      <c r="AX155">
        <v>1</v>
      </c>
      <c r="BB155" s="25">
        <f>SUM(Tabel2[[#This Row],[V 7]]*10+Tabel2[[#This Row],[GT 7]])/Tabel2[[#This Row],[AW 7]]*10+Tabel2[[#This Row],[BONUS 7]]</f>
        <v>0</v>
      </c>
      <c r="BD155">
        <v>1</v>
      </c>
      <c r="BH155" s="25">
        <f>SUM(Tabel2[[#This Row],[V 8]]*10+Tabel2[[#This Row],[GT 8]])/Tabel2[[#This Row],[AW 8]]*10+Tabel2[[#This Row],[BONUS 8]]</f>
        <v>0</v>
      </c>
      <c r="BJ155">
        <v>1</v>
      </c>
      <c r="BN155" s="25">
        <f>SUM(Tabel2[[#This Row],[V 9]]*10+Tabel2[[#This Row],[GT 9]])/Tabel2[[#This Row],[AW 9]]*10+Tabel2[[#This Row],[BONUS 9]]</f>
        <v>0</v>
      </c>
      <c r="BP155">
        <v>1</v>
      </c>
      <c r="BT155" s="2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5" s="24">
        <v>0</v>
      </c>
      <c r="BW155" s="32">
        <f>Tabel2[[#This Row],[Diploma]]-Tabel2[[#This Row],[Uitgeschreven]]</f>
        <v>0</v>
      </c>
      <c r="BX155" s="2" t="str">
        <f>IF(BW155=0,"geen actie",CONCATENATE("diploma uitschrijven: ",BU155," punten"))</f>
        <v>geen actie</v>
      </c>
      <c r="BZ155" s="162">
        <f>Tabel2[[#This Row],[pnt t/m 2021/22]]</f>
        <v>40</v>
      </c>
      <c r="CA155" s="162">
        <f>Tabel2[[#This Row],[pnt 2022/2023]]</f>
        <v>0</v>
      </c>
      <c r="CB155" s="162">
        <f t="shared" si="2"/>
        <v>40</v>
      </c>
    </row>
    <row r="156" spans="1:84" x14ac:dyDescent="0.3">
      <c r="A156" s="24" t="s">
        <v>208</v>
      </c>
      <c r="D156" t="s">
        <v>738</v>
      </c>
      <c r="E156" s="24">
        <v>120017</v>
      </c>
      <c r="F156" s="27" t="s">
        <v>19</v>
      </c>
      <c r="G156" s="25">
        <f>Tabel2[[#This Row],[pnt t/m 2021/22]]+Tabel2[[#This Row],[pnt 2022/2023]]</f>
        <v>91.25</v>
      </c>
      <c r="H156">
        <v>2009</v>
      </c>
      <c r="I156">
        <v>2022</v>
      </c>
      <c r="J156" s="26">
        <f>Tabel2[[#This Row],[ijkdatum]]-Tabel2[[#This Row],[Geboren]]</f>
        <v>13</v>
      </c>
      <c r="K156" s="27">
        <f>Tabel2[[#This Row],[TTL 1]]+Tabel2[[#This Row],[TTL 2]]+Tabel2[[#This Row],[TTL 3]]+Tabel2[[#This Row],[TTL 4]]+Tabel2[[#This Row],[TTL 5]]+Tabel2[[#This Row],[TTL 6]]+Tabel2[[#This Row],[TTL 7]]+Tabel2[[#This Row],[TTL 8]]+Tabel2[[#This Row],[TTL 9]]+Tabel2[[#This Row],[TTL 10]]</f>
        <v>91.25</v>
      </c>
      <c r="L156" s="165"/>
      <c r="N156">
        <v>1</v>
      </c>
      <c r="R156" s="165">
        <f>SUM(Tabel2[[#This Row],[V 1]]*10+Tabel2[[#This Row],[GT 1]])/Tabel2[[#This Row],[AW 1]]*10+Tabel2[[#This Row],[BONUS 1]]</f>
        <v>0</v>
      </c>
      <c r="T156">
        <v>1</v>
      </c>
      <c r="X156" s="165">
        <f>SUM(Tabel2[[#This Row],[V 2]]*10+Tabel2[[#This Row],[GT 2]])/Tabel2[[#This Row],[AW 2]]*10+Tabel2[[#This Row],[BONUS 2]]</f>
        <v>0</v>
      </c>
      <c r="Z156">
        <v>1</v>
      </c>
      <c r="AD156" s="165">
        <f>SUM(Tabel2[[#This Row],[V 3]]*10+Tabel2[[#This Row],[GT 3]])/Tabel2[[#This Row],[AW 3]]*10+Tabel2[[#This Row],[BONUS 3]]</f>
        <v>0</v>
      </c>
      <c r="AF156">
        <v>1</v>
      </c>
      <c r="AJ156" s="165">
        <f>SUM(Tabel2[[#This Row],[V 4]]*10+Tabel2[[#This Row],[GT 4]])/Tabel2[[#This Row],[AW 4]]*10+Tabel2[[#This Row],[BONUS 4]]</f>
        <v>0</v>
      </c>
      <c r="AL156">
        <v>1</v>
      </c>
      <c r="AP156" s="165">
        <f>SUM(Tabel2[[#This Row],[V 5]]*10+Tabel2[[#This Row],[GT 5]])/Tabel2[[#This Row],[AW 5]]*10+Tabel2[[#This Row],[BONUS 5]]</f>
        <v>0</v>
      </c>
      <c r="AQ156">
        <v>8</v>
      </c>
      <c r="AR156">
        <v>8</v>
      </c>
      <c r="AS156">
        <v>4</v>
      </c>
      <c r="AT156">
        <v>33</v>
      </c>
      <c r="AV156" s="165">
        <f>SUM(Tabel2[[#This Row],[V 6]]*10+Tabel2[[#This Row],[GT 6]])/Tabel2[[#This Row],[AW 6]]*10+Tabel2[[#This Row],[BONUS 6]]</f>
        <v>91.25</v>
      </c>
      <c r="AX156">
        <v>1</v>
      </c>
      <c r="BB156" s="165">
        <f>SUM(Tabel2[[#This Row],[V 7]]*10+Tabel2[[#This Row],[GT 7]])/Tabel2[[#This Row],[AW 7]]*10+Tabel2[[#This Row],[BONUS 7]]</f>
        <v>0</v>
      </c>
      <c r="BD156">
        <v>1</v>
      </c>
      <c r="BH156" s="165">
        <f>SUM(Tabel2[[#This Row],[V 8]]*10+Tabel2[[#This Row],[GT 8]])/Tabel2[[#This Row],[AW 8]]*10+Tabel2[[#This Row],[BONUS 8]]</f>
        <v>0</v>
      </c>
      <c r="BJ156">
        <v>1</v>
      </c>
      <c r="BN156" s="16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6" s="24">
        <v>0</v>
      </c>
      <c r="BW156" s="24">
        <f>Tabel2[[#This Row],[Diploma]]-Tabel2[[#This Row],[Uitgeschreven]]</f>
        <v>0</v>
      </c>
      <c r="BX156" s="168" t="str">
        <f>IF(BW156=0,"geen actie",CONCATENATE("diploma uitschrijven: ",BU156," punten"))</f>
        <v>geen actie</v>
      </c>
      <c r="BZ156" s="162">
        <f>Tabel2[[#This Row],[pnt t/m 2021/22]]</f>
        <v>0</v>
      </c>
      <c r="CA156" s="162">
        <f>Tabel2[[#This Row],[pnt 2022/2023]]</f>
        <v>91.25</v>
      </c>
      <c r="CB156" s="162">
        <f t="shared" si="2"/>
        <v>91.25</v>
      </c>
    </row>
    <row r="157" spans="1:84" x14ac:dyDescent="0.3">
      <c r="A157" s="24" t="s">
        <v>208</v>
      </c>
      <c r="D157" t="s">
        <v>237</v>
      </c>
      <c r="E157" s="24">
        <v>118760</v>
      </c>
      <c r="F157" s="27" t="s">
        <v>43</v>
      </c>
      <c r="G157" s="153">
        <f>Tabel2[[#This Row],[pnt t/m 2021/22]]+Tabel2[[#This Row],[pnt 2022/2023]]</f>
        <v>1276.7023809523812</v>
      </c>
      <c r="H157">
        <v>2010</v>
      </c>
      <c r="I157">
        <v>2022</v>
      </c>
      <c r="J157" s="26">
        <f>Tabel2[[#This Row],[ijkdatum]]-Tabel2[[#This Row],[Geboren]]</f>
        <v>12</v>
      </c>
      <c r="K157" s="28">
        <f>Tabel2[[#This Row],[TTL 1]]+Tabel2[[#This Row],[TTL 2]]+Tabel2[[#This Row],[TTL 3]]+Tabel2[[#This Row],[TTL 4]]+Tabel2[[#This Row],[TTL 5]]+Tabel2[[#This Row],[TTL 6]]+Tabel2[[#This Row],[TTL 7]]+Tabel2[[#This Row],[TTL 8]]+Tabel2[[#This Row],[TTL 9]]+Tabel2[[#This Row],[TTL 10]]</f>
        <v>522.66666666666674</v>
      </c>
      <c r="L157" s="152">
        <v>754.03571428571433</v>
      </c>
      <c r="M157">
        <v>13</v>
      </c>
      <c r="N157">
        <v>9</v>
      </c>
      <c r="O157">
        <v>7</v>
      </c>
      <c r="P157">
        <v>38</v>
      </c>
      <c r="R157" s="25">
        <f>SUM(Tabel2[[#This Row],[V 1]]*10+Tabel2[[#This Row],[GT 1]])/Tabel2[[#This Row],[AW 1]]*10+Tabel2[[#This Row],[BONUS 1]]</f>
        <v>120</v>
      </c>
      <c r="T157">
        <v>1</v>
      </c>
      <c r="X157" s="25">
        <f>SUM(Tabel2[[#This Row],[V 2]]*10+Tabel2[[#This Row],[GT 2]])/Tabel2[[#This Row],[AW 2]]*10+Tabel2[[#This Row],[BONUS 2]]</f>
        <v>0</v>
      </c>
      <c r="Y157">
        <v>16</v>
      </c>
      <c r="Z157">
        <v>10</v>
      </c>
      <c r="AA157">
        <v>8</v>
      </c>
      <c r="AB157">
        <v>46</v>
      </c>
      <c r="AD157" s="25">
        <f>SUM(Tabel2[[#This Row],[V 3]]*10+Tabel2[[#This Row],[GT 3]])/Tabel2[[#This Row],[AW 3]]*10+Tabel2[[#This Row],[BONUS 3]]</f>
        <v>126</v>
      </c>
      <c r="AE157">
        <v>9</v>
      </c>
      <c r="AF157">
        <v>6</v>
      </c>
      <c r="AG157">
        <v>2</v>
      </c>
      <c r="AH157">
        <v>17</v>
      </c>
      <c r="AJ157" s="25">
        <f>SUM(Tabel2[[#This Row],[V 4]]*10+Tabel2[[#This Row],[GT 4]])/Tabel2[[#This Row],[AW 4]]*10+Tabel2[[#This Row],[BONUS 4]]</f>
        <v>61.666666666666671</v>
      </c>
      <c r="AK157">
        <v>7</v>
      </c>
      <c r="AL157">
        <v>7</v>
      </c>
      <c r="AM157">
        <v>5</v>
      </c>
      <c r="AN157">
        <v>27</v>
      </c>
      <c r="AP157" s="25">
        <f>SUM(Tabel2[[#This Row],[V 5]]*10+Tabel2[[#This Row],[GT 5]])/Tabel2[[#This Row],[AW 5]]*10+Tabel2[[#This Row],[BONUS 5]]</f>
        <v>110</v>
      </c>
      <c r="AQ157">
        <v>5</v>
      </c>
      <c r="AR157">
        <v>8</v>
      </c>
      <c r="AS157">
        <v>5</v>
      </c>
      <c r="AT157">
        <v>34</v>
      </c>
      <c r="AV157" s="25">
        <f>SUM(Tabel2[[#This Row],[V 6]]*10+Tabel2[[#This Row],[GT 6]])/Tabel2[[#This Row],[AW 6]]*10+Tabel2[[#This Row],[BONUS 6]]</f>
        <v>105</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57" s="24">
        <v>1000</v>
      </c>
      <c r="BW157" s="32">
        <f>Tabel2[[#This Row],[Diploma]]-Tabel2[[#This Row],[Uitgeschreven]]</f>
        <v>0</v>
      </c>
      <c r="BX157" s="2" t="str">
        <f>IF(BW157=0,"geen actie",CONCATENATE("diploma uitschrijven: ",BU157," punten"))</f>
        <v>geen actie</v>
      </c>
      <c r="BZ157" s="162">
        <f>Tabel2[[#This Row],[pnt t/m 2021/22]]</f>
        <v>754.03571428571433</v>
      </c>
      <c r="CA157" s="162">
        <f>Tabel2[[#This Row],[pnt 2022/2023]]</f>
        <v>522.66666666666674</v>
      </c>
      <c r="CB157" s="162">
        <f t="shared" si="2"/>
        <v>1276.7023809523812</v>
      </c>
      <c r="CF157" t="s">
        <v>166</v>
      </c>
    </row>
    <row r="158" spans="1:84" x14ac:dyDescent="0.3">
      <c r="A158" s="24" t="s">
        <v>208</v>
      </c>
      <c r="B158" s="24" t="s">
        <v>166</v>
      </c>
      <c r="D158" t="s">
        <v>195</v>
      </c>
      <c r="E158" s="24">
        <v>118759</v>
      </c>
      <c r="F158" s="27" t="s">
        <v>43</v>
      </c>
      <c r="G158" s="153">
        <f>Tabel2[[#This Row],[pnt t/m 2021/22]]+Tabel2[[#This Row],[pnt 2022/2023]]</f>
        <v>901.14285714285722</v>
      </c>
      <c r="H158">
        <v>2008</v>
      </c>
      <c r="I158">
        <v>2022</v>
      </c>
      <c r="J158" s="26">
        <f>Tabel2[[#This Row],[ijkdatum]]-Tabel2[[#This Row],[Geboren]]</f>
        <v>14</v>
      </c>
      <c r="K158" s="28">
        <f>Tabel2[[#This Row],[TTL 1]]+Tabel2[[#This Row],[TTL 2]]+Tabel2[[#This Row],[TTL 3]]+Tabel2[[#This Row],[TTL 4]]+Tabel2[[#This Row],[TTL 5]]+Tabel2[[#This Row],[TTL 6]]+Tabel2[[#This Row],[TTL 7]]+Tabel2[[#This Row],[TTL 8]]+Tabel2[[#This Row],[TTL 9]]+Tabel2[[#This Row],[TTL 10]]</f>
        <v>475.29761904761909</v>
      </c>
      <c r="L158" s="163">
        <v>425.84523809523813</v>
      </c>
      <c r="M158">
        <v>16</v>
      </c>
      <c r="N158">
        <v>7</v>
      </c>
      <c r="O158">
        <v>5</v>
      </c>
      <c r="P158">
        <v>31</v>
      </c>
      <c r="R158" s="25">
        <f>SUM(Tabel2[[#This Row],[V 1]]*10+Tabel2[[#This Row],[GT 1]])/Tabel2[[#This Row],[AW 1]]*10+Tabel2[[#This Row],[BONUS 1]]</f>
        <v>115.71428571428571</v>
      </c>
      <c r="T158">
        <v>1</v>
      </c>
      <c r="X158" s="25">
        <f>SUM(Tabel2[[#This Row],[V 2]]*10+Tabel2[[#This Row],[GT 2]])/Tabel2[[#This Row],[AW 2]]*10+Tabel2[[#This Row],[BONUS 2]]</f>
        <v>0</v>
      </c>
      <c r="Y158">
        <v>6</v>
      </c>
      <c r="Z158">
        <v>10</v>
      </c>
      <c r="AA158">
        <v>10</v>
      </c>
      <c r="AB158">
        <v>50</v>
      </c>
      <c r="AD158" s="25">
        <f>SUM(Tabel2[[#This Row],[V 3]]*10+Tabel2[[#This Row],[GT 3]])/Tabel2[[#This Row],[AW 3]]*10+Tabel2[[#This Row],[BONUS 3]]</f>
        <v>150</v>
      </c>
      <c r="AE158">
        <v>10</v>
      </c>
      <c r="AF158">
        <v>9</v>
      </c>
      <c r="AG158">
        <v>5</v>
      </c>
      <c r="AH158">
        <v>28</v>
      </c>
      <c r="AJ158" s="25">
        <f>SUM(Tabel2[[#This Row],[V 4]]*10+Tabel2[[#This Row],[GT 4]])/Tabel2[[#This Row],[AW 4]]*10+Tabel2[[#This Row],[BONUS 4]]</f>
        <v>86.666666666666657</v>
      </c>
      <c r="AK158">
        <v>8</v>
      </c>
      <c r="AL158">
        <v>8</v>
      </c>
      <c r="AM158">
        <v>3</v>
      </c>
      <c r="AN158">
        <v>23</v>
      </c>
      <c r="AP158" s="25">
        <f>SUM(Tabel2[[#This Row],[V 5]]*10+Tabel2[[#This Row],[GT 5]])/Tabel2[[#This Row],[AW 5]]*10+Tabel2[[#This Row],[BONUS 5]]</f>
        <v>66.25</v>
      </c>
      <c r="AQ158">
        <v>7</v>
      </c>
      <c r="AR158">
        <v>9</v>
      </c>
      <c r="AS158">
        <v>3</v>
      </c>
      <c r="AT158">
        <v>21</v>
      </c>
      <c r="AV158" s="25">
        <f>SUM(Tabel2[[#This Row],[V 6]]*10+Tabel2[[#This Row],[GT 6]])/Tabel2[[#This Row],[AW 6]]*10+Tabel2[[#This Row],[BONUS 6]]</f>
        <v>56.666666666666671</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8" s="24">
        <v>750</v>
      </c>
      <c r="BW158" s="32">
        <f>Tabel2[[#This Row],[Diploma]]-Tabel2[[#This Row],[Uitgeschreven]]</f>
        <v>0</v>
      </c>
      <c r="BX158" s="2" t="str">
        <f>IF(BW158=0,"geen actie",CONCATENATE("diploma uitschrijven: ",BU158," punten"))</f>
        <v>geen actie</v>
      </c>
      <c r="BZ158" s="162">
        <f>Tabel2[[#This Row],[pnt t/m 2021/22]]</f>
        <v>425.84523809523813</v>
      </c>
      <c r="CA158" s="162">
        <f>Tabel2[[#This Row],[pnt 2022/2023]]</f>
        <v>475.29761904761909</v>
      </c>
      <c r="CB158" s="162">
        <f t="shared" si="2"/>
        <v>901.14285714285722</v>
      </c>
      <c r="CF158" t="s">
        <v>166</v>
      </c>
    </row>
    <row r="159" spans="1:84" x14ac:dyDescent="0.3">
      <c r="A159" s="24" t="s">
        <v>251</v>
      </c>
      <c r="B159" s="24" t="s">
        <v>166</v>
      </c>
      <c r="D159" t="s">
        <v>718</v>
      </c>
      <c r="E159" s="24">
        <v>118413</v>
      </c>
      <c r="F159" s="27" t="s">
        <v>59</v>
      </c>
      <c r="G159" s="25">
        <f>Tabel2[[#This Row],[pnt t/m 2021/22]]+Tabel2[[#This Row],[pnt 2022/2023]]</f>
        <v>651.71428571428578</v>
      </c>
      <c r="H159">
        <v>2008</v>
      </c>
      <c r="I159">
        <v>2022</v>
      </c>
      <c r="J159" s="26">
        <f>Tabel2[[#This Row],[ijkdatum]]-Tabel2[[#This Row],[Geboren]]</f>
        <v>14</v>
      </c>
      <c r="K159" s="27">
        <f>Tabel2[[#This Row],[TTL 1]]+Tabel2[[#This Row],[TTL 2]]+Tabel2[[#This Row],[TTL 3]]+Tabel2[[#This Row],[TTL 4]]+Tabel2[[#This Row],[TTL 5]]+Tabel2[[#This Row],[TTL 6]]+Tabel2[[#This Row],[TTL 7]]+Tabel2[[#This Row],[TTL 8]]+Tabel2[[#This Row],[TTL 9]]+Tabel2[[#This Row],[TTL 10]]</f>
        <v>200.71428571428572</v>
      </c>
      <c r="L159" s="165">
        <v>451</v>
      </c>
      <c r="N159">
        <v>1</v>
      </c>
      <c r="R159" s="165">
        <f>SUM(Tabel2[[#This Row],[V 1]]*10+Tabel2[[#This Row],[GT 1]])/Tabel2[[#This Row],[AW 1]]*10+Tabel2[[#This Row],[BONUS 1]]</f>
        <v>0</v>
      </c>
      <c r="T159">
        <v>1</v>
      </c>
      <c r="X159" s="165">
        <f>SUM(Tabel2[[#This Row],[V 2]]*10+Tabel2[[#This Row],[GT 2]])/Tabel2[[#This Row],[AW 2]]*10+Tabel2[[#This Row],[BONUS 2]]</f>
        <v>0</v>
      </c>
      <c r="Z159">
        <v>1</v>
      </c>
      <c r="AD159" s="165">
        <f>SUM(Tabel2[[#This Row],[V 3]]*10+Tabel2[[#This Row],[GT 3]])/Tabel2[[#This Row],[AW 3]]*10+Tabel2[[#This Row],[BONUS 3]]</f>
        <v>0</v>
      </c>
      <c r="AF159">
        <v>1</v>
      </c>
      <c r="AJ159" s="165">
        <f>SUM(Tabel2[[#This Row],[V 4]]*10+Tabel2[[#This Row],[GT 4]])/Tabel2[[#This Row],[AW 4]]*10+Tabel2[[#This Row],[BONUS 4]]</f>
        <v>0</v>
      </c>
      <c r="AK159">
        <v>13</v>
      </c>
      <c r="AL159">
        <v>8</v>
      </c>
      <c r="AM159">
        <v>5</v>
      </c>
      <c r="AN159">
        <v>34</v>
      </c>
      <c r="AP159" s="25">
        <f>SUM(Tabel2[[#This Row],[V 5]]*10+Tabel2[[#This Row],[GT 5]])/Tabel2[[#This Row],[AW 5]]*10+Tabel2[[#This Row],[BONUS 5]]</f>
        <v>105</v>
      </c>
      <c r="AQ159">
        <v>17</v>
      </c>
      <c r="AR159">
        <v>14</v>
      </c>
      <c r="AS159">
        <v>8</v>
      </c>
      <c r="AT159">
        <v>54</v>
      </c>
      <c r="AV159" s="165">
        <f>SUM(Tabel2[[#This Row],[V 6]]*10+Tabel2[[#This Row],[GT 6]])/Tabel2[[#This Row],[AW 6]]*10+Tabel2[[#This Row],[BONUS 6]]</f>
        <v>95.714285714285708</v>
      </c>
      <c r="AX159">
        <v>1</v>
      </c>
      <c r="BB159" s="165">
        <f>SUM(Tabel2[[#This Row],[V 7]]*10+Tabel2[[#This Row],[GT 7]])/Tabel2[[#This Row],[AW 7]]*10+Tabel2[[#This Row],[BONUS 7]]</f>
        <v>0</v>
      </c>
      <c r="BD159">
        <v>1</v>
      </c>
      <c r="BH159" s="165">
        <f>SUM(Tabel2[[#This Row],[V 8]]*10+Tabel2[[#This Row],[GT 8]])/Tabel2[[#This Row],[AW 8]]*10+Tabel2[[#This Row],[BONUS 8]]</f>
        <v>0</v>
      </c>
      <c r="BJ159">
        <v>1</v>
      </c>
      <c r="BN159" s="165">
        <f>SUM(Tabel2[[#This Row],[V 9]]*10+Tabel2[[#This Row],[GT 9]])/Tabel2[[#This Row],[AW 9]]*10+Tabel2[[#This Row],[BONUS 9]]</f>
        <v>0</v>
      </c>
      <c r="BP159">
        <v>1</v>
      </c>
      <c r="BT159" s="25">
        <f>SUM(Tabel2[[#This Row],[V 10]]*10+Tabel2[[#This Row],[GT 10]])/Tabel2[[#This Row],[AW 10]]*10+Tabel2[[#This Row],[BONUS 10]]</f>
        <v>0</v>
      </c>
      <c r="BU15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59" s="24">
        <v>500</v>
      </c>
      <c r="BW159" s="24">
        <f>Tabel2[[#This Row],[Diploma]]-Tabel2[[#This Row],[Uitgeschreven]]</f>
        <v>0</v>
      </c>
      <c r="BX159" s="168" t="str">
        <f>IF(BW159=0,"geen actie",CONCATENATE("diploma uitschrijven: ",BU159," punten"))</f>
        <v>geen actie</v>
      </c>
      <c r="BZ159" s="162">
        <f>Tabel2[[#This Row],[pnt t/m 2021/22]]</f>
        <v>451</v>
      </c>
      <c r="CA159" s="162">
        <f>Tabel2[[#This Row],[pnt 2022/2023]]</f>
        <v>200.71428571428572</v>
      </c>
      <c r="CB159" s="162">
        <f t="shared" si="2"/>
        <v>651.71428571428578</v>
      </c>
      <c r="CF159" t="s">
        <v>166</v>
      </c>
    </row>
    <row r="160" spans="1:84" x14ac:dyDescent="0.3">
      <c r="A160" s="24" t="s">
        <v>288</v>
      </c>
      <c r="B160" s="24" t="s">
        <v>166</v>
      </c>
      <c r="D160" t="s">
        <v>196</v>
      </c>
      <c r="F160" s="202" t="s">
        <v>49</v>
      </c>
      <c r="G160" s="153">
        <f>Tabel2[[#This Row],[pnt t/m 2021/22]]+Tabel2[[#This Row],[pnt 2022/2023]]</f>
        <v>191.54761904761904</v>
      </c>
      <c r="H160">
        <v>2009</v>
      </c>
      <c r="I160">
        <v>2022</v>
      </c>
      <c r="J160" s="26">
        <f>Tabel2[[#This Row],[ijkdatum]]-Tabel2[[#This Row],[Geboren]]</f>
        <v>13</v>
      </c>
      <c r="K160" s="28">
        <f>Tabel2[[#This Row],[TTL 1]]+Tabel2[[#This Row],[TTL 2]]+Tabel2[[#This Row],[TTL 3]]+Tabel2[[#This Row],[TTL 4]]+Tabel2[[#This Row],[TTL 5]]+Tabel2[[#This Row],[TTL 6]]+Tabel2[[#This Row],[TTL 7]]+Tabel2[[#This Row],[TTL 8]]+Tabel2[[#This Row],[TTL 9]]+Tabel2[[#This Row],[TTL 10]]</f>
        <v>95.714285714285708</v>
      </c>
      <c r="L160" s="152">
        <v>95.833333333333329</v>
      </c>
      <c r="N160">
        <v>1</v>
      </c>
      <c r="R160" s="25">
        <f>SUM(Tabel2[[#This Row],[V 1]]*10+Tabel2[[#This Row],[GT 1]])/Tabel2[[#This Row],[AW 1]]*10+Tabel2[[#This Row],[BONUS 1]]</f>
        <v>0</v>
      </c>
      <c r="T160">
        <v>1</v>
      </c>
      <c r="X160" s="25">
        <f>SUM(Tabel2[[#This Row],[V 2]]*10+Tabel2[[#This Row],[GT 2]])/Tabel2[[#This Row],[AW 2]]*10+Tabel2[[#This Row],[BONUS 2]]</f>
        <v>0</v>
      </c>
      <c r="Y160">
        <v>2</v>
      </c>
      <c r="Z160">
        <v>7</v>
      </c>
      <c r="AA160">
        <v>4</v>
      </c>
      <c r="AB160">
        <v>27</v>
      </c>
      <c r="AD160" s="25">
        <f>SUM(Tabel2[[#This Row],[V 3]]*10+Tabel2[[#This Row],[GT 3]])/Tabel2[[#This Row],[AW 3]]*10+Tabel2[[#This Row],[BONUS 3]]</f>
        <v>95.714285714285708</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0" s="24">
        <v>0</v>
      </c>
      <c r="BW160" s="32">
        <f>Tabel2[[#This Row],[Diploma]]-Tabel2[[#This Row],[Uitgeschreven]]</f>
        <v>0</v>
      </c>
      <c r="BX160" s="2" t="str">
        <f>IF(BW160=0,"geen actie",CONCATENATE("diploma uitschrijven: ",BU160," punten"))</f>
        <v>geen actie</v>
      </c>
      <c r="BZ160" s="162">
        <f>Tabel2[[#This Row],[pnt t/m 2021/22]]</f>
        <v>95.833333333333329</v>
      </c>
      <c r="CA160" s="162">
        <f>Tabel2[[#This Row],[pnt 2022/2023]]</f>
        <v>95.714285714285708</v>
      </c>
      <c r="CB160" s="162">
        <f t="shared" si="2"/>
        <v>191.54761904761904</v>
      </c>
    </row>
    <row r="161" spans="1:84" x14ac:dyDescent="0.3">
      <c r="A161" s="24" t="s">
        <v>288</v>
      </c>
      <c r="B161" s="24" t="s">
        <v>166</v>
      </c>
      <c r="D161" t="s">
        <v>197</v>
      </c>
      <c r="E161" s="24">
        <v>116760</v>
      </c>
      <c r="F161" s="202" t="s">
        <v>53</v>
      </c>
      <c r="G161" s="153">
        <f>Tabel2[[#This Row],[pnt t/m 2021/22]]+Tabel2[[#This Row],[pnt 2022/2023]]</f>
        <v>2277.4444444444443</v>
      </c>
      <c r="H161">
        <v>2007</v>
      </c>
      <c r="I161">
        <v>2022</v>
      </c>
      <c r="J161" s="26">
        <f>Tabel2[[#This Row],[ijkdatum]]-Tabel2[[#This Row],[Geboren]]</f>
        <v>15</v>
      </c>
      <c r="K161" s="28">
        <f>Tabel2[[#This Row],[TTL 1]]+Tabel2[[#This Row],[TTL 2]]+Tabel2[[#This Row],[TTL 3]]+Tabel2[[#This Row],[TTL 4]]+Tabel2[[#This Row],[TTL 5]]+Tabel2[[#This Row],[TTL 6]]+Tabel2[[#This Row],[TTL 7]]+Tabel2[[#This Row],[TTL 8]]+Tabel2[[#This Row],[TTL 9]]+Tabel2[[#This Row],[TTL 10]]</f>
        <v>457.77777777777777</v>
      </c>
      <c r="L161" s="152">
        <v>1819.6666666666667</v>
      </c>
      <c r="M161">
        <v>15</v>
      </c>
      <c r="N161">
        <v>9</v>
      </c>
      <c r="O161">
        <v>0</v>
      </c>
      <c r="P161">
        <v>33</v>
      </c>
      <c r="R161" s="25">
        <f>SUM(Tabel2[[#This Row],[V 1]]*10+Tabel2[[#This Row],[GT 1]])/Tabel2[[#This Row],[AW 1]]*10+Tabel2[[#This Row],[BONUS 1]]</f>
        <v>36.666666666666664</v>
      </c>
      <c r="S161">
        <v>2</v>
      </c>
      <c r="T161">
        <v>9</v>
      </c>
      <c r="U161">
        <v>7</v>
      </c>
      <c r="V161">
        <v>39</v>
      </c>
      <c r="X161" s="25">
        <f>SUM(Tabel2[[#This Row],[V 2]]*10+Tabel2[[#This Row],[GT 2]])/Tabel2[[#This Row],[AW 2]]*10+Tabel2[[#This Row],[BONUS 2]]</f>
        <v>121.11111111111111</v>
      </c>
      <c r="Y161">
        <v>7</v>
      </c>
      <c r="Z161">
        <v>9</v>
      </c>
      <c r="AA161">
        <v>2</v>
      </c>
      <c r="AB161">
        <v>26</v>
      </c>
      <c r="AD161" s="25">
        <f>SUM(Tabel2[[#This Row],[V 3]]*10+Tabel2[[#This Row],[GT 3]])/Tabel2[[#This Row],[AW 3]]*10+Tabel2[[#This Row],[BONUS 3]]</f>
        <v>51.111111111111107</v>
      </c>
      <c r="AE161">
        <v>6</v>
      </c>
      <c r="AF161">
        <v>12</v>
      </c>
      <c r="AG161">
        <v>10</v>
      </c>
      <c r="AH161">
        <v>52</v>
      </c>
      <c r="AJ161" s="25">
        <f>SUM(Tabel2[[#This Row],[V 4]]*10+Tabel2[[#This Row],[GT 4]])/Tabel2[[#This Row],[AW 4]]*10+Tabel2[[#This Row],[BONUS 4]]</f>
        <v>126.66666666666666</v>
      </c>
      <c r="AK161">
        <v>1</v>
      </c>
      <c r="AL161">
        <v>9</v>
      </c>
      <c r="AM161">
        <v>7</v>
      </c>
      <c r="AN161">
        <v>40</v>
      </c>
      <c r="AP161" s="25">
        <f>SUM(Tabel2[[#This Row],[V 5]]*10+Tabel2[[#This Row],[GT 5]])/Tabel2[[#This Row],[AW 5]]*10+Tabel2[[#This Row],[BONUS 5]]</f>
        <v>122.22222222222221</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61" s="24">
        <v>2000</v>
      </c>
      <c r="BW161" s="32">
        <f>Tabel2[[#This Row],[Diploma]]-Tabel2[[#This Row],[Uitgeschreven]]</f>
        <v>0</v>
      </c>
      <c r="BX161" s="2" t="str">
        <f>IF(BW161=0,"geen actie",CONCATENATE("diploma uitschrijven: ",BU161," punten"))</f>
        <v>geen actie</v>
      </c>
      <c r="BZ161" s="162">
        <f>Tabel2[[#This Row],[pnt t/m 2021/22]]</f>
        <v>1819.6666666666667</v>
      </c>
      <c r="CA161" s="162">
        <f>Tabel2[[#This Row],[pnt 2022/2023]]</f>
        <v>457.77777777777777</v>
      </c>
      <c r="CB161" s="162">
        <f t="shared" si="2"/>
        <v>2277.4444444444443</v>
      </c>
      <c r="CF161" t="s">
        <v>166</v>
      </c>
    </row>
    <row r="162" spans="1:84" x14ac:dyDescent="0.3">
      <c r="A162" s="24" t="s">
        <v>288</v>
      </c>
      <c r="B162" s="24" t="s">
        <v>166</v>
      </c>
      <c r="D162" t="s">
        <v>627</v>
      </c>
      <c r="E162" s="24">
        <v>116743</v>
      </c>
      <c r="F162" s="202" t="s">
        <v>626</v>
      </c>
      <c r="G162" s="153">
        <f>Tabel2[[#This Row],[pnt t/m 2021/22]]+Tabel2[[#This Row],[pnt 2022/2023]]</f>
        <v>242</v>
      </c>
      <c r="H162">
        <v>2005</v>
      </c>
      <c r="I162">
        <v>2022</v>
      </c>
      <c r="J162" s="26">
        <f>Tabel2[[#This Row],[ijkdatum]]-Tabel2[[#This Row],[Geboren]]</f>
        <v>17</v>
      </c>
      <c r="K162" s="28">
        <f>Tabel2[[#This Row],[TTL 1]]+Tabel2[[#This Row],[TTL 2]]+Tabel2[[#This Row],[TTL 3]]+Tabel2[[#This Row],[TTL 4]]+Tabel2[[#This Row],[TTL 5]]+Tabel2[[#This Row],[TTL 6]]+Tabel2[[#This Row],[TTL 7]]+Tabel2[[#This Row],[TTL 8]]+Tabel2[[#This Row],[TTL 9]]+Tabel2[[#This Row],[TTL 10]]</f>
        <v>242</v>
      </c>
      <c r="L162" s="152">
        <v>0</v>
      </c>
      <c r="M162">
        <v>1</v>
      </c>
      <c r="N162">
        <v>10</v>
      </c>
      <c r="O162">
        <v>7</v>
      </c>
      <c r="P162">
        <v>45</v>
      </c>
      <c r="R162" s="25">
        <f>SUM(Tabel2[[#This Row],[V 1]]*10+Tabel2[[#This Row],[GT 1]])/Tabel2[[#This Row],[AW 1]]*10+Tabel2[[#This Row],[BONUS 1]]</f>
        <v>115</v>
      </c>
      <c r="T162">
        <v>1</v>
      </c>
      <c r="X162" s="25">
        <f>SUM(Tabel2[[#This Row],[V 2]]*10+Tabel2[[#This Row],[GT 2]])/Tabel2[[#This Row],[AW 2]]*10+Tabel2[[#This Row],[BONUS 2]]</f>
        <v>0</v>
      </c>
      <c r="Z162">
        <v>1</v>
      </c>
      <c r="AD162" s="25">
        <f>SUM(Tabel2[[#This Row],[V 3]]*10+Tabel2[[#This Row],[GT 3]])/Tabel2[[#This Row],[AW 3]]*10+Tabel2[[#This Row],[BONUS 3]]</f>
        <v>0</v>
      </c>
      <c r="AE162">
        <v>2</v>
      </c>
      <c r="AF162">
        <v>10</v>
      </c>
      <c r="AG162">
        <v>8</v>
      </c>
      <c r="AH162">
        <v>47</v>
      </c>
      <c r="AJ162" s="25">
        <f>SUM(Tabel2[[#This Row],[V 4]]*10+Tabel2[[#This Row],[GT 4]])/Tabel2[[#This Row],[AW 4]]*10+Tabel2[[#This Row],[BONUS 4]]</f>
        <v>127</v>
      </c>
      <c r="AL162">
        <v>1</v>
      </c>
      <c r="AP162" s="25">
        <f>SUM(Tabel2[[#This Row],[V 5]]*10+Tabel2[[#This Row],[GT 5]])/Tabel2[[#This Row],[AW 5]]*10+Tabel2[[#This Row],[BONUS 5]]</f>
        <v>0</v>
      </c>
      <c r="AR162">
        <v>1</v>
      </c>
      <c r="AV162" s="25">
        <f>SUM(Tabel2[[#This Row],[V 6]]*10+Tabel2[[#This Row],[GT 6]])/Tabel2[[#This Row],[AW 6]]*10+Tabel2[[#This Row],[BONUS 6]]</f>
        <v>0</v>
      </c>
      <c r="AX162">
        <v>1</v>
      </c>
      <c r="BB162" s="25">
        <f>SUM(Tabel2[[#This Row],[V 7]]*10+Tabel2[[#This Row],[GT 7]])/Tabel2[[#This Row],[AW 7]]*10+Tabel2[[#This Row],[BONUS 7]]</f>
        <v>0</v>
      </c>
      <c r="BD162">
        <v>1</v>
      </c>
      <c r="BH162" s="25">
        <f>SUM(Tabel2[[#This Row],[V 8]]*10+Tabel2[[#This Row],[GT 8]])/Tabel2[[#This Row],[AW 8]]*10+Tabel2[[#This Row],[BONUS 8]]</f>
        <v>0</v>
      </c>
      <c r="BJ162">
        <v>1</v>
      </c>
      <c r="BN162" s="25">
        <f>SUM(Tabel2[[#This Row],[V 9]]*10+Tabel2[[#This Row],[GT 9]])/Tabel2[[#This Row],[AW 9]]*10+Tabel2[[#This Row],[BONUS 9]]</f>
        <v>0</v>
      </c>
      <c r="BP162">
        <v>1</v>
      </c>
      <c r="BT162" s="2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32">
        <f>Tabel2[[#This Row],[Diploma]]-Tabel2[[#This Row],[Uitgeschreven]]</f>
        <v>0</v>
      </c>
      <c r="BX162" s="2" t="str">
        <f>IF(BW162=0,"geen actie",CONCATENATE("diploma uitschrijven: ",BU162," punten"))</f>
        <v>geen actie</v>
      </c>
      <c r="BZ162" s="162">
        <f>Tabel2[[#This Row],[pnt t/m 2021/22]]</f>
        <v>0</v>
      </c>
      <c r="CA162" s="162">
        <f>Tabel2[[#This Row],[pnt 2022/2023]]</f>
        <v>242</v>
      </c>
      <c r="CB162" s="162">
        <f t="shared" si="2"/>
        <v>242</v>
      </c>
    </row>
    <row r="163" spans="1:84" x14ac:dyDescent="0.3">
      <c r="A163" s="24" t="s">
        <v>209</v>
      </c>
      <c r="B163" s="24" t="s">
        <v>166</v>
      </c>
      <c r="D163" t="s">
        <v>238</v>
      </c>
      <c r="F163" s="202" t="s">
        <v>170</v>
      </c>
      <c r="G163" s="153">
        <f>Tabel2[[#This Row],[pnt t/m 2021/22]]+Tabel2[[#This Row],[pnt 2022/2023]]</f>
        <v>90</v>
      </c>
      <c r="H163">
        <v>2012</v>
      </c>
      <c r="I163">
        <v>2022</v>
      </c>
      <c r="J163" s="26">
        <f>Tabel2[[#This Row],[ijkdatum]]-Tabel2[[#This Row],[Geboren]]</f>
        <v>10</v>
      </c>
      <c r="K163" s="28">
        <f>Tabel2[[#This Row],[TTL 1]]+Tabel2[[#This Row],[TTL 2]]+Tabel2[[#This Row],[TTL 3]]+Tabel2[[#This Row],[TTL 4]]+Tabel2[[#This Row],[TTL 5]]+Tabel2[[#This Row],[TTL 6]]+Tabel2[[#This Row],[TTL 7]]+Tabel2[[#This Row],[TTL 8]]+Tabel2[[#This Row],[TTL 9]]+Tabel2[[#This Row],[TTL 10]]</f>
        <v>0</v>
      </c>
      <c r="L163" s="152">
        <v>90</v>
      </c>
      <c r="N163">
        <v>1</v>
      </c>
      <c r="R163" s="25">
        <f>SUM(Tabel2[[#This Row],[V 1]]*10+Tabel2[[#This Row],[GT 1]])/Tabel2[[#This Row],[AW 1]]*10+Tabel2[[#This Row],[BONUS 1]]</f>
        <v>0</v>
      </c>
      <c r="T163">
        <v>1</v>
      </c>
      <c r="X163" s="25">
        <f>SUM(Tabel2[[#This Row],[V 2]]*10+Tabel2[[#This Row],[GT 2]])/Tabel2[[#This Row],[AW 2]]*10+Tabel2[[#This Row],[BONUS 2]]</f>
        <v>0</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3" s="24">
        <v>0</v>
      </c>
      <c r="BW163" s="32">
        <f>Tabel2[[#This Row],[Diploma]]-Tabel2[[#This Row],[Uitgeschreven]]</f>
        <v>0</v>
      </c>
      <c r="BX163" s="2" t="str">
        <f>IF(BW163=0,"geen actie",CONCATENATE("diploma uitschrijven: ",BU163," punten"))</f>
        <v>geen actie</v>
      </c>
      <c r="BZ163" s="162">
        <f>Tabel2[[#This Row],[pnt t/m 2021/22]]</f>
        <v>90</v>
      </c>
      <c r="CA163" s="162">
        <f>Tabel2[[#This Row],[pnt 2022/2023]]</f>
        <v>0</v>
      </c>
      <c r="CB163" s="162">
        <f t="shared" si="2"/>
        <v>90</v>
      </c>
    </row>
    <row r="164" spans="1:84" x14ac:dyDescent="0.3">
      <c r="A164" s="24" t="s">
        <v>251</v>
      </c>
      <c r="B164" s="24" t="s">
        <v>166</v>
      </c>
      <c r="D164" t="s">
        <v>268</v>
      </c>
      <c r="F164" s="202" t="s">
        <v>59</v>
      </c>
      <c r="G164" s="153">
        <f>Tabel2[[#This Row],[pnt t/m 2021/22]]+Tabel2[[#This Row],[pnt 2022/2023]]</f>
        <v>223.44444444444446</v>
      </c>
      <c r="H164">
        <v>2004</v>
      </c>
      <c r="I164">
        <v>2022</v>
      </c>
      <c r="J164" s="26">
        <f>Tabel2[[#This Row],[ijkdatum]]-Tabel2[[#This Row],[Geboren]]</f>
        <v>18</v>
      </c>
      <c r="K164" s="28">
        <f>Tabel2[[#This Row],[TTL 1]]+Tabel2[[#This Row],[TTL 2]]+Tabel2[[#This Row],[TTL 3]]+Tabel2[[#This Row],[TTL 4]]+Tabel2[[#This Row],[TTL 5]]+Tabel2[[#This Row],[TTL 6]]+Tabel2[[#This Row],[TTL 7]]+Tabel2[[#This Row],[TTL 8]]+Tabel2[[#This Row],[TTL 9]]+Tabel2[[#This Row],[TTL 10]]</f>
        <v>0</v>
      </c>
      <c r="L164" s="152">
        <v>223.44444444444446</v>
      </c>
      <c r="N164">
        <v>1</v>
      </c>
      <c r="R164" s="25">
        <f>SUM(Tabel2[[#This Row],[V 1]]*10+Tabel2[[#This Row],[GT 1]])/Tabel2[[#This Row],[AW 1]]*10+Tabel2[[#This Row],[BONUS 1]]</f>
        <v>0</v>
      </c>
      <c r="T164">
        <v>1</v>
      </c>
      <c r="X164" s="25">
        <f>SUM(Tabel2[[#This Row],[V 2]]*10+Tabel2[[#This Row],[GT 2]])/Tabel2[[#This Row],[AW 2]]*10+Tabel2[[#This Row],[BONUS 2]]</f>
        <v>0</v>
      </c>
      <c r="Z164">
        <v>1</v>
      </c>
      <c r="AD164" s="25">
        <f>SUM(Tabel2[[#This Row],[V 3]]*10+Tabel2[[#This Row],[GT 3]])/Tabel2[[#This Row],[AW 3]]*10+Tabel2[[#This Row],[BONUS 3]]</f>
        <v>0</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4" s="24">
        <v>0</v>
      </c>
      <c r="BW164" s="32">
        <f>Tabel2[[#This Row],[Diploma]]-Tabel2[[#This Row],[Uitgeschreven]]</f>
        <v>0</v>
      </c>
      <c r="BX164" s="2" t="str">
        <f>IF(BW164=0,"geen actie",CONCATENATE("diploma uitschrijven: ",BU164," punten"))</f>
        <v>geen actie</v>
      </c>
      <c r="BZ164" s="162">
        <f>Tabel2[[#This Row],[pnt t/m 2021/22]]</f>
        <v>223.44444444444446</v>
      </c>
      <c r="CA164" s="162">
        <f>Tabel2[[#This Row],[pnt 2022/2023]]</f>
        <v>0</v>
      </c>
      <c r="CB164" s="162">
        <f t="shared" si="2"/>
        <v>223.44444444444446</v>
      </c>
    </row>
    <row r="165" spans="1:84" x14ac:dyDescent="0.3">
      <c r="A165" s="24" t="s">
        <v>314</v>
      </c>
      <c r="B165" s="24" t="s">
        <v>166</v>
      </c>
      <c r="D165" t="s">
        <v>327</v>
      </c>
      <c r="E165" s="24">
        <v>119406</v>
      </c>
      <c r="F165" t="s">
        <v>328</v>
      </c>
      <c r="G165" s="153">
        <f>Tabel2[[#This Row],[pnt t/m 2021/22]]+Tabel2[[#This Row],[pnt 2022/2023]]</f>
        <v>107.63888888888889</v>
      </c>
      <c r="H165">
        <v>2011</v>
      </c>
      <c r="I165">
        <v>2022</v>
      </c>
      <c r="J165" s="26">
        <f>Tabel2[[#This Row],[ijkdatum]]-Tabel2[[#This Row],[Geboren]]</f>
        <v>11</v>
      </c>
      <c r="K165" s="28">
        <f>Tabel2[[#This Row],[TTL 1]]+Tabel2[[#This Row],[TTL 2]]+Tabel2[[#This Row],[TTL 3]]+Tabel2[[#This Row],[TTL 4]]+Tabel2[[#This Row],[TTL 5]]+Tabel2[[#This Row],[TTL 6]]+Tabel2[[#This Row],[TTL 7]]+Tabel2[[#This Row],[TTL 8]]+Tabel2[[#This Row],[TTL 9]]+Tabel2[[#This Row],[TTL 10]]</f>
        <v>0</v>
      </c>
      <c r="L165" s="152">
        <v>107.63888888888889</v>
      </c>
      <c r="N165">
        <v>1</v>
      </c>
      <c r="R165" s="25">
        <f>SUM(Tabel2[[#This Row],[V 1]]*10+Tabel2[[#This Row],[GT 1]])/Tabel2[[#This Row],[AW 1]]*10+Tabel2[[#This Row],[BONUS 1]]</f>
        <v>0</v>
      </c>
      <c r="T165">
        <v>1</v>
      </c>
      <c r="X165" s="25">
        <f>SUM(Tabel2[[#This Row],[V 2]]*10+Tabel2[[#This Row],[GT 2]])/Tabel2[[#This Row],[AW 2]]*10+Tabel2[[#This Row],[BONUS 2]]</f>
        <v>0</v>
      </c>
      <c r="Z165">
        <v>1</v>
      </c>
      <c r="AD165" s="25">
        <f>SUM(Tabel2[[#This Row],[V 3]]*10+Tabel2[[#This Row],[GT 3]])/Tabel2[[#This Row],[AW 3]]*10+Tabel2[[#This Row],[BONUS 3]]</f>
        <v>0</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5" s="24">
        <v>0</v>
      </c>
      <c r="BW165" s="32">
        <f>Tabel2[[#This Row],[Diploma]]-Tabel2[[#This Row],[Uitgeschreven]]</f>
        <v>0</v>
      </c>
      <c r="BX165" s="2" t="str">
        <f>IF(BW165=0,"geen actie",CONCATENATE("diploma uitschrijven: ",BU165," punten"))</f>
        <v>geen actie</v>
      </c>
      <c r="BZ165" s="162">
        <f>Tabel2[[#This Row],[pnt t/m 2021/22]]</f>
        <v>107.63888888888889</v>
      </c>
      <c r="CA165" s="162">
        <f>Tabel2[[#This Row],[pnt 2022/2023]]</f>
        <v>0</v>
      </c>
      <c r="CB165" s="162">
        <f t="shared" si="2"/>
        <v>107.63888888888889</v>
      </c>
    </row>
    <row r="166" spans="1:84" x14ac:dyDescent="0.3">
      <c r="A166" s="24" t="s">
        <v>208</v>
      </c>
      <c r="B166" s="24" t="s">
        <v>166</v>
      </c>
      <c r="D166" t="s">
        <v>198</v>
      </c>
      <c r="E166" s="24">
        <v>118200</v>
      </c>
      <c r="F166" t="s">
        <v>28</v>
      </c>
      <c r="G166" s="153">
        <f>Tabel2[[#This Row],[pnt t/m 2021/22]]+Tabel2[[#This Row],[pnt 2022/2023]]</f>
        <v>803.80952380952385</v>
      </c>
      <c r="H166">
        <v>2009</v>
      </c>
      <c r="I166">
        <v>2022</v>
      </c>
      <c r="J166" s="26">
        <f>Tabel2[[#This Row],[ijkdatum]]-Tabel2[[#This Row],[Geboren]]</f>
        <v>13</v>
      </c>
      <c r="K166" s="28">
        <f>Tabel2[[#This Row],[TTL 1]]+Tabel2[[#This Row],[TTL 2]]+Tabel2[[#This Row],[TTL 3]]+Tabel2[[#This Row],[TTL 4]]+Tabel2[[#This Row],[TTL 5]]+Tabel2[[#This Row],[TTL 6]]+Tabel2[[#This Row],[TTL 7]]+Tabel2[[#This Row],[TTL 8]]+Tabel2[[#This Row],[TTL 9]]+Tabel2[[#This Row],[TTL 10]]</f>
        <v>0</v>
      </c>
      <c r="L166" s="152">
        <v>803.80952380952385</v>
      </c>
      <c r="N166">
        <v>1</v>
      </c>
      <c r="R166" s="25">
        <f>SUM(Tabel2[[#This Row],[V 1]]*10+Tabel2[[#This Row],[GT 1]])/Tabel2[[#This Row],[AW 1]]*10+Tabel2[[#This Row],[BONUS 1]]</f>
        <v>0</v>
      </c>
      <c r="T166">
        <v>1</v>
      </c>
      <c r="X166" s="25">
        <f>SUM(Tabel2[[#This Row],[V 2]]*10+Tabel2[[#This Row],[GT 2]])/Tabel2[[#This Row],[AW 2]]*10+Tabel2[[#This Row],[BONUS 2]]</f>
        <v>0</v>
      </c>
      <c r="Z166">
        <v>1</v>
      </c>
      <c r="AD166" s="25">
        <f>SUM(Tabel2[[#This Row],[V 3]]*10+Tabel2[[#This Row],[GT 3]])/Tabel2[[#This Row],[AW 3]]*10+Tabel2[[#This Row],[BONUS 3]]</f>
        <v>0</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66" s="24">
        <v>750</v>
      </c>
      <c r="BW166" s="32">
        <f>Tabel2[[#This Row],[Diploma]]-Tabel2[[#This Row],[Uitgeschreven]]</f>
        <v>0</v>
      </c>
      <c r="BX166" s="2" t="str">
        <f>IF(BW166=0,"geen actie",CONCATENATE("diploma uitschrijven: ",BU166," punten"))</f>
        <v>geen actie</v>
      </c>
      <c r="BZ166" s="162">
        <f>Tabel2[[#This Row],[pnt t/m 2021/22]]</f>
        <v>803.80952380952385</v>
      </c>
      <c r="CA166" s="162">
        <f>Tabel2[[#This Row],[pnt 2022/2023]]</f>
        <v>0</v>
      </c>
      <c r="CB166" s="162">
        <f t="shared" si="2"/>
        <v>803.80952380952385</v>
      </c>
    </row>
    <row r="167" spans="1:84" x14ac:dyDescent="0.3">
      <c r="A167" s="24" t="s">
        <v>314</v>
      </c>
      <c r="B167" s="24" t="s">
        <v>166</v>
      </c>
      <c r="D167" t="s">
        <v>329</v>
      </c>
      <c r="E167" s="24">
        <v>118547</v>
      </c>
      <c r="F167" t="s">
        <v>307</v>
      </c>
      <c r="G167" s="153">
        <f>Tabel2[[#This Row],[pnt t/m 2021/22]]+Tabel2[[#This Row],[pnt 2022/2023]]</f>
        <v>748.71645021645031</v>
      </c>
      <c r="H167">
        <v>2012</v>
      </c>
      <c r="I167">
        <v>2022</v>
      </c>
      <c r="J167" s="26">
        <f>Tabel2[[#This Row],[ijkdatum]]-Tabel2[[#This Row],[Geboren]]</f>
        <v>10</v>
      </c>
      <c r="K167" s="28">
        <f>Tabel2[[#This Row],[TTL 1]]+Tabel2[[#This Row],[TTL 2]]+Tabel2[[#This Row],[TTL 3]]+Tabel2[[#This Row],[TTL 4]]+Tabel2[[#This Row],[TTL 5]]+Tabel2[[#This Row],[TTL 6]]+Tabel2[[#This Row],[TTL 7]]+Tabel2[[#This Row],[TTL 8]]+Tabel2[[#This Row],[TTL 9]]+Tabel2[[#This Row],[TTL 10]]</f>
        <v>570.76190476190482</v>
      </c>
      <c r="L167" s="163">
        <v>177.95454545454544</v>
      </c>
      <c r="N167">
        <v>1</v>
      </c>
      <c r="R167" s="25">
        <f>SUM(Tabel2[[#This Row],[V 1]]*10+Tabel2[[#This Row],[GT 1]])/Tabel2[[#This Row],[AW 1]]*10+Tabel2[[#This Row],[BONUS 1]]</f>
        <v>0</v>
      </c>
      <c r="S167">
        <v>3</v>
      </c>
      <c r="T167">
        <v>12</v>
      </c>
      <c r="U167">
        <v>11</v>
      </c>
      <c r="V167">
        <v>58</v>
      </c>
      <c r="X167" s="25">
        <f>SUM(Tabel2[[#This Row],[V 2]]*10+Tabel2[[#This Row],[GT 2]])/Tabel2[[#This Row],[AW 2]]*10+Tabel2[[#This Row],[BONUS 2]]</f>
        <v>140</v>
      </c>
      <c r="Y167">
        <v>4</v>
      </c>
      <c r="Z167">
        <v>10</v>
      </c>
      <c r="AA167">
        <v>8</v>
      </c>
      <c r="AB167">
        <v>48</v>
      </c>
      <c r="AD167" s="25">
        <f>SUM(Tabel2[[#This Row],[V 3]]*10+Tabel2[[#This Row],[GT 3]])/Tabel2[[#This Row],[AW 3]]*10+Tabel2[[#This Row],[BONUS 3]]</f>
        <v>128</v>
      </c>
      <c r="AE167">
        <v>1</v>
      </c>
      <c r="AF167">
        <v>7</v>
      </c>
      <c r="AG167">
        <v>5</v>
      </c>
      <c r="AH167">
        <v>28</v>
      </c>
      <c r="AJ167" s="25">
        <f>SUM(Tabel2[[#This Row],[V 4]]*10+Tabel2[[#This Row],[GT 4]])/Tabel2[[#This Row],[AW 4]]*10+Tabel2[[#This Row],[BONUS 4]]</f>
        <v>111.42857142857142</v>
      </c>
      <c r="AK167">
        <v>4</v>
      </c>
      <c r="AL167">
        <v>9</v>
      </c>
      <c r="AM167">
        <v>6</v>
      </c>
      <c r="AN167">
        <v>33</v>
      </c>
      <c r="AP167" s="25">
        <f>SUM(Tabel2[[#This Row],[V 5]]*10+Tabel2[[#This Row],[GT 5]])/Tabel2[[#This Row],[AW 5]]*10+Tabel2[[#This Row],[BONUS 5]]</f>
        <v>103.33333333333334</v>
      </c>
      <c r="AQ167">
        <v>3</v>
      </c>
      <c r="AR167">
        <v>10</v>
      </c>
      <c r="AS167">
        <v>5</v>
      </c>
      <c r="AT167">
        <v>38</v>
      </c>
      <c r="AV167" s="25">
        <f>SUM(Tabel2[[#This Row],[V 6]]*10+Tabel2[[#This Row],[GT 6]])/Tabel2[[#This Row],[AW 6]]*10+Tabel2[[#This Row],[BONUS 6]]</f>
        <v>88</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67" s="24">
        <v>500</v>
      </c>
      <c r="BW167" s="32">
        <f>Tabel2[[#This Row],[Diploma]]-Tabel2[[#This Row],[Uitgeschreven]]</f>
        <v>0</v>
      </c>
      <c r="BX167" s="2" t="str">
        <f>IF(BW167=0,"geen actie",CONCATENATE("diploma uitschrijven: ",BU167," punten"))</f>
        <v>geen actie</v>
      </c>
      <c r="BZ167" s="162">
        <f>Tabel2[[#This Row],[pnt t/m 2021/22]]</f>
        <v>177.95454545454544</v>
      </c>
      <c r="CA167" s="162">
        <f>Tabel2[[#This Row],[pnt 2022/2023]]</f>
        <v>570.76190476190482</v>
      </c>
      <c r="CB167" s="162">
        <f t="shared" si="2"/>
        <v>748.71645021645031</v>
      </c>
    </row>
    <row r="168" spans="1:84" x14ac:dyDescent="0.3">
      <c r="A168" s="24" t="s">
        <v>314</v>
      </c>
      <c r="B168" s="24" t="s">
        <v>166</v>
      </c>
      <c r="D168" t="s">
        <v>631</v>
      </c>
      <c r="F168" t="s">
        <v>57</v>
      </c>
      <c r="G168" s="25">
        <f>Tabel2[[#This Row],[pnt t/m 2021/22]]+Tabel2[[#This Row],[pnt 2022/2023]]</f>
        <v>179.92424242424244</v>
      </c>
      <c r="H168">
        <v>2011</v>
      </c>
      <c r="I168">
        <v>2022</v>
      </c>
      <c r="J168" s="26">
        <f>Tabel2[[#This Row],[ijkdatum]]-Tabel2[[#This Row],[Geboren]]</f>
        <v>11</v>
      </c>
      <c r="K168" s="165">
        <f>Tabel2[[#This Row],[TTL 1]]+Tabel2[[#This Row],[TTL 2]]+Tabel2[[#This Row],[TTL 3]]+Tabel2[[#This Row],[TTL 4]]+Tabel2[[#This Row],[TTL 5]]+Tabel2[[#This Row],[TTL 6]]+Tabel2[[#This Row],[TTL 7]]+Tabel2[[#This Row],[TTL 8]]+Tabel2[[#This Row],[TTL 9]]+Tabel2[[#This Row],[TTL 10]]</f>
        <v>179.92424242424244</v>
      </c>
      <c r="L168" s="165"/>
      <c r="M168">
        <v>4</v>
      </c>
      <c r="N168">
        <v>11</v>
      </c>
      <c r="O168">
        <v>2</v>
      </c>
      <c r="P168">
        <v>23</v>
      </c>
      <c r="R168" s="25">
        <f>SUM(Tabel2[[#This Row],[V 1]]*10+Tabel2[[#This Row],[GT 1]])/Tabel2[[#This Row],[AW 1]]*10+Tabel2[[#This Row],[BONUS 1]]</f>
        <v>39.090909090909093</v>
      </c>
      <c r="S168">
        <v>3</v>
      </c>
      <c r="T168">
        <v>12</v>
      </c>
      <c r="U168">
        <v>7</v>
      </c>
      <c r="V168">
        <v>47</v>
      </c>
      <c r="X168" s="27">
        <f>SUM(Tabel2[[#This Row],[V 2]]*10+Tabel2[[#This Row],[GT 2]])/Tabel2[[#This Row],[AW 2]]*10+Tabel2[[#This Row],[BONUS 2]]</f>
        <v>97.5</v>
      </c>
      <c r="Z168">
        <v>1</v>
      </c>
      <c r="AD168" s="165">
        <f>SUM(Tabel2[[#This Row],[V 3]]*10+Tabel2[[#This Row],[GT 3]])/Tabel2[[#This Row],[AW 3]]*10+Tabel2[[#This Row],[BONUS 3]]</f>
        <v>0</v>
      </c>
      <c r="AF168">
        <v>1</v>
      </c>
      <c r="AJ168" s="165">
        <f>SUM(Tabel2[[#This Row],[V 4]]*10+Tabel2[[#This Row],[GT 4]])/Tabel2[[#This Row],[AW 4]]*10+Tabel2[[#This Row],[BONUS 4]]</f>
        <v>0</v>
      </c>
      <c r="AK168">
        <v>4</v>
      </c>
      <c r="AL168">
        <v>9</v>
      </c>
      <c r="AM168">
        <v>2</v>
      </c>
      <c r="AN168">
        <v>19</v>
      </c>
      <c r="AP168" s="165">
        <f>SUM(Tabel2[[#This Row],[V 5]]*10+Tabel2[[#This Row],[GT 5]])/Tabel2[[#This Row],[AW 5]]*10+Tabel2[[#This Row],[BONUS 5]]</f>
        <v>43.333333333333329</v>
      </c>
      <c r="AR168">
        <v>1</v>
      </c>
      <c r="AV168" s="165">
        <f>SUM(Tabel2[[#This Row],[V 6]]*10+Tabel2[[#This Row],[GT 6]])/Tabel2[[#This Row],[AW 6]]*10+Tabel2[[#This Row],[BONUS 6]]</f>
        <v>0</v>
      </c>
      <c r="AX168">
        <v>1</v>
      </c>
      <c r="BB168" s="165">
        <f>SUM(Tabel2[[#This Row],[V 7]]*10+Tabel2[[#This Row],[GT 7]])/Tabel2[[#This Row],[AW 7]]*10+Tabel2[[#This Row],[BONUS 7]]</f>
        <v>0</v>
      </c>
      <c r="BD168">
        <v>1</v>
      </c>
      <c r="BH168" s="165">
        <f>SUM(Tabel2[[#This Row],[V 8]]*10+Tabel2[[#This Row],[GT 8]])/Tabel2[[#This Row],[AW 8]]*10+Tabel2[[#This Row],[BONUS 8]]</f>
        <v>0</v>
      </c>
      <c r="BJ168">
        <v>1</v>
      </c>
      <c r="BN168" s="165">
        <f>SUM(Tabel2[[#This Row],[V 9]]*10+Tabel2[[#This Row],[GT 9]])/Tabel2[[#This Row],[AW 9]]*10+Tabel2[[#This Row],[BONUS 9]]</f>
        <v>0</v>
      </c>
      <c r="BP168">
        <v>1</v>
      </c>
      <c r="BT168" s="16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8" s="24">
        <f>Tabel2[[#This Row],[Diploma]]-Tabel2[[#This Row],[Uitgeschreven]]</f>
        <v>0</v>
      </c>
      <c r="BX168" s="168" t="str">
        <f>IF(BW168=0,"geen actie",CONCATENATE("diploma uitschrijven: ",BU168," punten"))</f>
        <v>geen actie</v>
      </c>
      <c r="BZ168" s="162">
        <f>Tabel2[[#This Row],[pnt t/m 2021/22]]</f>
        <v>0</v>
      </c>
      <c r="CA168" s="162">
        <f>Tabel2[[#This Row],[pnt 2022/2023]]</f>
        <v>179.92424242424244</v>
      </c>
      <c r="CB168" s="162">
        <f t="shared" si="2"/>
        <v>179.92424242424244</v>
      </c>
    </row>
    <row r="169" spans="1:84" x14ac:dyDescent="0.3">
      <c r="A169" s="24" t="s">
        <v>208</v>
      </c>
      <c r="D169" t="s">
        <v>199</v>
      </c>
      <c r="F169" t="s">
        <v>23</v>
      </c>
      <c r="G169" s="153">
        <f>Tabel2[[#This Row],[pnt t/m 2021/22]]+Tabel2[[#This Row],[pnt 2022/2023]]</f>
        <v>130.83333333333334</v>
      </c>
      <c r="H169">
        <v>2007</v>
      </c>
      <c r="I169">
        <v>2022</v>
      </c>
      <c r="J169" s="26">
        <f>Tabel2[[#This Row],[ijkdatum]]-Tabel2[[#This Row],[Geboren]]</f>
        <v>15</v>
      </c>
      <c r="K169" s="28">
        <f>Tabel2[[#This Row],[TTL 1]]+Tabel2[[#This Row],[TTL 2]]+Tabel2[[#This Row],[TTL 3]]+Tabel2[[#This Row],[TTL 4]]+Tabel2[[#This Row],[TTL 5]]+Tabel2[[#This Row],[TTL 6]]+Tabel2[[#This Row],[TTL 7]]+Tabel2[[#This Row],[TTL 8]]+Tabel2[[#This Row],[TTL 9]]+Tabel2[[#This Row],[TTL 10]]</f>
        <v>0</v>
      </c>
      <c r="L169" s="152">
        <v>130.83333333333334</v>
      </c>
      <c r="N169">
        <v>1</v>
      </c>
      <c r="R169" s="25">
        <f>SUM(Tabel2[[#This Row],[V 1]]*10+Tabel2[[#This Row],[GT 1]])/Tabel2[[#This Row],[AW 1]]*10+Tabel2[[#This Row],[BONUS 1]]</f>
        <v>0</v>
      </c>
      <c r="T169">
        <v>1</v>
      </c>
      <c r="X169" s="25">
        <f>SUM(Tabel2[[#This Row],[V 2]]*10+Tabel2[[#This Row],[GT 2]])/Tabel2[[#This Row],[AW 2]]*10+Tabel2[[#This Row],[BONUS 2]]</f>
        <v>0</v>
      </c>
      <c r="Z169">
        <v>1</v>
      </c>
      <c r="AD169" s="25">
        <f>SUM(Tabel2[[#This Row],[V 3]]*10+Tabel2[[#This Row],[GT 3]])/Tabel2[[#This Row],[AW 3]]*10+Tabel2[[#This Row],[BONUS 3]]</f>
        <v>0</v>
      </c>
      <c r="AF169">
        <v>1</v>
      </c>
      <c r="AJ169" s="25">
        <f>SUM(Tabel2[[#This Row],[V 4]]*10+Tabel2[[#This Row],[GT 4]])/Tabel2[[#This Row],[AW 4]]*10+Tabel2[[#This Row],[BONUS 4]]</f>
        <v>0</v>
      </c>
      <c r="AL169">
        <v>1</v>
      </c>
      <c r="AP169" s="25">
        <f>SUM(Tabel2[[#This Row],[V 5]]*10+Tabel2[[#This Row],[GT 5]])/Tabel2[[#This Row],[AW 5]]*10+Tabel2[[#This Row],[BONUS 5]]</f>
        <v>0</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9" s="24">
        <v>0</v>
      </c>
      <c r="BW169" s="32">
        <f>Tabel2[[#This Row],[Diploma]]-Tabel2[[#This Row],[Uitgeschreven]]</f>
        <v>0</v>
      </c>
      <c r="BX169" s="2" t="str">
        <f>IF(BW169=0,"geen actie",CONCATENATE("diploma uitschrijven: ",BU169," punten"))</f>
        <v>geen actie</v>
      </c>
      <c r="BZ169" s="162">
        <f>Tabel2[[#This Row],[pnt t/m 2021/22]]</f>
        <v>130.83333333333334</v>
      </c>
      <c r="CA169" s="162">
        <f>Tabel2[[#This Row],[pnt 2022/2023]]</f>
        <v>0</v>
      </c>
      <c r="CB169" s="162">
        <f t="shared" si="2"/>
        <v>130.83333333333334</v>
      </c>
    </row>
    <row r="170" spans="1:84" x14ac:dyDescent="0.3">
      <c r="A170" s="24" t="s">
        <v>208</v>
      </c>
      <c r="B170" s="24" t="s">
        <v>166</v>
      </c>
      <c r="D170" t="s">
        <v>200</v>
      </c>
      <c r="E170" s="24">
        <v>118285</v>
      </c>
      <c r="F170" t="s">
        <v>49</v>
      </c>
      <c r="G170" s="153">
        <f>Tabel2[[#This Row],[pnt t/m 2021/22]]+Tabel2[[#This Row],[pnt 2022/2023]]</f>
        <v>404.04761904761904</v>
      </c>
      <c r="H170">
        <v>2009</v>
      </c>
      <c r="I170">
        <v>2022</v>
      </c>
      <c r="J170" s="26">
        <f>Tabel2[[#This Row],[ijkdatum]]-Tabel2[[#This Row],[Geboren]]</f>
        <v>13</v>
      </c>
      <c r="K170" s="28">
        <f>Tabel2[[#This Row],[TTL 1]]+Tabel2[[#This Row],[TTL 2]]+Tabel2[[#This Row],[TTL 3]]+Tabel2[[#This Row],[TTL 4]]+Tabel2[[#This Row],[TTL 5]]+Tabel2[[#This Row],[TTL 6]]+Tabel2[[#This Row],[TTL 7]]+Tabel2[[#This Row],[TTL 8]]+Tabel2[[#This Row],[TTL 9]]+Tabel2[[#This Row],[TTL 10]]</f>
        <v>0</v>
      </c>
      <c r="L170" s="163">
        <v>404.04761904761904</v>
      </c>
      <c r="N170">
        <v>1</v>
      </c>
      <c r="R170" s="25">
        <f>SUM(Tabel2[[#This Row],[V 1]]*10+Tabel2[[#This Row],[GT 1]])/Tabel2[[#This Row],[AW 1]]*10+Tabel2[[#This Row],[BONUS 1]]</f>
        <v>0</v>
      </c>
      <c r="T170">
        <v>1</v>
      </c>
      <c r="X170" s="25">
        <f>SUM(Tabel2[[#This Row],[V 2]]*10+Tabel2[[#This Row],[GT 2]])/Tabel2[[#This Row],[AW 2]]*10+Tabel2[[#This Row],[BONUS 2]]</f>
        <v>0</v>
      </c>
      <c r="Z170">
        <v>1</v>
      </c>
      <c r="AD170" s="25">
        <f>SUM(Tabel2[[#This Row],[V 3]]*10+Tabel2[[#This Row],[GT 3]])/Tabel2[[#This Row],[AW 3]]*10+Tabel2[[#This Row],[BONUS 3]]</f>
        <v>0</v>
      </c>
      <c r="AF170">
        <v>1</v>
      </c>
      <c r="AJ170" s="25">
        <f>SUM(Tabel2[[#This Row],[V 4]]*10+Tabel2[[#This Row],[GT 4]])/Tabel2[[#This Row],[AW 4]]*10+Tabel2[[#This Row],[BONUS 4]]</f>
        <v>0</v>
      </c>
      <c r="AL170">
        <v>1</v>
      </c>
      <c r="AP170" s="25">
        <f>SUM(Tabel2[[#This Row],[V 5]]*10+Tabel2[[#This Row],[GT 5]])/Tabel2[[#This Row],[AW 5]]*10+Tabel2[[#This Row],[BONUS 5]]</f>
        <v>0</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0" s="24">
        <v>250</v>
      </c>
      <c r="BW170" s="32">
        <f>Tabel2[[#This Row],[Diploma]]-Tabel2[[#This Row],[Uitgeschreven]]</f>
        <v>0</v>
      </c>
      <c r="BX170" s="2" t="str">
        <f>IF(BW170=0,"geen actie",CONCATENATE("diploma uitschrijven: ",BU170," punten"))</f>
        <v>geen actie</v>
      </c>
      <c r="BZ170" s="162">
        <f>Tabel2[[#This Row],[pnt t/m 2021/22]]</f>
        <v>404.04761904761904</v>
      </c>
      <c r="CA170" s="162">
        <f>Tabel2[[#This Row],[pnt 2022/2023]]</f>
        <v>0</v>
      </c>
      <c r="CB170" s="162">
        <f t="shared" si="2"/>
        <v>404.04761904761904</v>
      </c>
    </row>
    <row r="171" spans="1:84" x14ac:dyDescent="0.3">
      <c r="A171" s="24" t="s">
        <v>251</v>
      </c>
      <c r="B171" s="24" t="s">
        <v>166</v>
      </c>
      <c r="D171" t="s">
        <v>269</v>
      </c>
      <c r="E171" s="24">
        <v>116371</v>
      </c>
      <c r="F171" t="s">
        <v>19</v>
      </c>
      <c r="G171" s="203">
        <f>Tabel2[[#This Row],[pnt t/m 2021/22]]+Tabel2[[#This Row],[pnt 2022/2023]]</f>
        <v>2051.1923076923081</v>
      </c>
      <c r="H171">
        <v>2006</v>
      </c>
      <c r="I171">
        <v>2022</v>
      </c>
      <c r="J171" s="26">
        <f>Tabel2[[#This Row],[ijkdatum]]-Tabel2[[#This Row],[Geboren]]</f>
        <v>16</v>
      </c>
      <c r="K171" s="28">
        <f>Tabel2[[#This Row],[TTL 1]]+Tabel2[[#This Row],[TTL 2]]+Tabel2[[#This Row],[TTL 3]]+Tabel2[[#This Row],[TTL 4]]+Tabel2[[#This Row],[TTL 5]]+Tabel2[[#This Row],[TTL 6]]+Tabel2[[#This Row],[TTL 7]]+Tabel2[[#This Row],[TTL 8]]+Tabel2[[#This Row],[TTL 9]]+Tabel2[[#This Row],[TTL 10]]</f>
        <v>0</v>
      </c>
      <c r="L171" s="163">
        <v>2051.1923076923081</v>
      </c>
      <c r="M171" s="33"/>
      <c r="N171">
        <v>1</v>
      </c>
      <c r="R171" s="29">
        <f>SUM(Tabel2[[#This Row],[V 1]]*10+Tabel2[[#This Row],[GT 1]])/Tabel2[[#This Row],[AW 1]]*10+Tabel2[[#This Row],[BONUS 1]]</f>
        <v>0</v>
      </c>
      <c r="T171">
        <v>1</v>
      </c>
      <c r="X171" s="25">
        <f>SUM(Tabel2[[#This Row],[V 2]]*10+Tabel2[[#This Row],[GT 2]])/Tabel2[[#This Row],[AW 2]]*10+Tabel2[[#This Row],[BONUS 2]]</f>
        <v>0</v>
      </c>
      <c r="Z171">
        <v>1</v>
      </c>
      <c r="AD171" s="25">
        <f>SUM(Tabel2[[#This Row],[V 3]]*10+Tabel2[[#This Row],[GT 3]])/Tabel2[[#This Row],[AW 3]]*10+Tabel2[[#This Row],[BONUS 3]]</f>
        <v>0</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71" s="24">
        <v>2000</v>
      </c>
      <c r="BW171" s="32">
        <f>Tabel2[[#This Row],[Diploma]]-Tabel2[[#This Row],[Uitgeschreven]]</f>
        <v>0</v>
      </c>
      <c r="BX171" s="2" t="str">
        <f>IF(BW171=0,"geen actie",CONCATENATE("diploma uitschrijven: ",BU171," punten"))</f>
        <v>geen actie</v>
      </c>
      <c r="BZ171" s="162">
        <f>Tabel2[[#This Row],[pnt t/m 2021/22]]</f>
        <v>2051.1923076923081</v>
      </c>
      <c r="CA171" s="162">
        <f>Tabel2[[#This Row],[pnt 2022/2023]]</f>
        <v>0</v>
      </c>
      <c r="CB171" s="162">
        <f t="shared" si="2"/>
        <v>2051.1923076923081</v>
      </c>
    </row>
    <row r="172" spans="1:84" x14ac:dyDescent="0.3">
      <c r="A172" s="24" t="s">
        <v>251</v>
      </c>
      <c r="B172" s="24" t="s">
        <v>166</v>
      </c>
      <c r="D172" t="s">
        <v>270</v>
      </c>
      <c r="E172" s="24">
        <v>116580</v>
      </c>
      <c r="F172" s="27" t="s">
        <v>19</v>
      </c>
      <c r="G172" s="203">
        <f>Tabel2[[#This Row],[pnt t/m 2021/22]]+Tabel2[[#This Row],[pnt 2022/2023]]</f>
        <v>2541.1370296370319</v>
      </c>
      <c r="H172">
        <v>2006</v>
      </c>
      <c r="I172">
        <v>2022</v>
      </c>
      <c r="J172" s="26">
        <f>Tabel2[[#This Row],[ijkdatum]]-Tabel2[[#This Row],[Geboren]]</f>
        <v>16</v>
      </c>
      <c r="K172" s="28">
        <f>Tabel2[[#This Row],[TTL 1]]+Tabel2[[#This Row],[TTL 2]]+Tabel2[[#This Row],[TTL 3]]+Tabel2[[#This Row],[TTL 4]]+Tabel2[[#This Row],[TTL 5]]+Tabel2[[#This Row],[TTL 6]]+Tabel2[[#This Row],[TTL 7]]+Tabel2[[#This Row],[TTL 8]]+Tabel2[[#This Row],[TTL 9]]+Tabel2[[#This Row],[TTL 10]]</f>
        <v>0</v>
      </c>
      <c r="L172" s="163">
        <v>2541.1370296370319</v>
      </c>
      <c r="M172" s="33"/>
      <c r="N172">
        <v>1</v>
      </c>
      <c r="R172" s="29">
        <f>SUM(Tabel2[[#This Row],[V 1]]*10+Tabel2[[#This Row],[GT 1]])/Tabel2[[#This Row],[AW 1]]*10+Tabel2[[#This Row],[BONUS 1]]</f>
        <v>0</v>
      </c>
      <c r="T172">
        <v>1</v>
      </c>
      <c r="X172" s="25">
        <f>SUM(Tabel2[[#This Row],[V 2]]*10+Tabel2[[#This Row],[GT 2]])/Tabel2[[#This Row],[AW 2]]*10+Tabel2[[#This Row],[BONUS 2]]</f>
        <v>0</v>
      </c>
      <c r="Z172">
        <v>1</v>
      </c>
      <c r="AD172" s="25">
        <f>SUM(Tabel2[[#This Row],[V 3]]*10+Tabel2[[#This Row],[GT 3]])/Tabel2[[#This Row],[AW 3]]*10+Tabel2[[#This Row],[BONUS 3]]</f>
        <v>0</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72" s="24">
        <v>2500</v>
      </c>
      <c r="BW172" s="32">
        <f>Tabel2[[#This Row],[Diploma]]-Tabel2[[#This Row],[Uitgeschreven]]</f>
        <v>0</v>
      </c>
      <c r="BX172" s="2" t="str">
        <f>IF(BW172=0,"geen actie",CONCATENATE("diploma uitschrijven: ",BU172," punten"))</f>
        <v>geen actie</v>
      </c>
      <c r="BZ172" s="162">
        <f>Tabel2[[#This Row],[pnt t/m 2021/22]]</f>
        <v>2541.1370296370319</v>
      </c>
      <c r="CA172" s="162">
        <f>Tabel2[[#This Row],[pnt 2022/2023]]</f>
        <v>0</v>
      </c>
      <c r="CB172" s="162">
        <f t="shared" si="2"/>
        <v>2541.1370296370319</v>
      </c>
    </row>
    <row r="173" spans="1:84" x14ac:dyDescent="0.3">
      <c r="A173" s="24" t="s">
        <v>275</v>
      </c>
      <c r="B173" s="24" t="s">
        <v>166</v>
      </c>
      <c r="D173" t="s">
        <v>285</v>
      </c>
      <c r="F173" s="27" t="s">
        <v>19</v>
      </c>
      <c r="G173" s="203">
        <f>Tabel2[[#This Row],[pnt t/m 2021/22]]+Tabel2[[#This Row],[pnt 2022/2023]]</f>
        <v>350.83333333333331</v>
      </c>
      <c r="H173">
        <v>2014</v>
      </c>
      <c r="I173">
        <v>2022</v>
      </c>
      <c r="J173" s="26">
        <f>Tabel2[[#This Row],[ijkdatum]]-Tabel2[[#This Row],[Geboren]]</f>
        <v>8</v>
      </c>
      <c r="K173" s="28">
        <f>Tabel2[[#This Row],[TTL 1]]+Tabel2[[#This Row],[TTL 2]]+Tabel2[[#This Row],[TTL 3]]+Tabel2[[#This Row],[TTL 4]]+Tabel2[[#This Row],[TTL 5]]+Tabel2[[#This Row],[TTL 6]]+Tabel2[[#This Row],[TTL 7]]+Tabel2[[#This Row],[TTL 8]]+Tabel2[[#This Row],[TTL 9]]+Tabel2[[#This Row],[TTL 10]]</f>
        <v>325.27777777777777</v>
      </c>
      <c r="L173" s="163">
        <v>25.555555555555554</v>
      </c>
      <c r="M173" s="33">
        <v>7</v>
      </c>
      <c r="N173">
        <v>10</v>
      </c>
      <c r="O173">
        <v>1</v>
      </c>
      <c r="P173">
        <v>15</v>
      </c>
      <c r="Q173">
        <v>100</v>
      </c>
      <c r="R173" s="29">
        <f>SUM(Tabel2[[#This Row],[V 1]]*10+Tabel2[[#This Row],[GT 1]])/Tabel2[[#This Row],[AW 1]]*10+Tabel2[[#This Row],[BONUS 1]]</f>
        <v>125</v>
      </c>
      <c r="S173">
        <v>14</v>
      </c>
      <c r="T173">
        <v>9</v>
      </c>
      <c r="U173">
        <v>0</v>
      </c>
      <c r="V173">
        <v>41</v>
      </c>
      <c r="X173" s="25">
        <f>SUM(Tabel2[[#This Row],[V 2]]*10+Tabel2[[#This Row],[GT 2]]/2)/Tabel2[[#This Row],[AW 2]]*10+Tabel2[[#This Row],[BONUS 2]]</f>
        <v>22.777777777777779</v>
      </c>
      <c r="Z173">
        <v>1</v>
      </c>
      <c r="AD173" s="25">
        <f>SUM(Tabel2[[#This Row],[V 3]]*10+Tabel2[[#This Row],[GT 3]])/Tabel2[[#This Row],[AW 3]]*10+Tabel2[[#This Row],[BONUS 3]]</f>
        <v>0</v>
      </c>
      <c r="AF173">
        <v>1</v>
      </c>
      <c r="AJ173" s="25">
        <f>SUM(Tabel2[[#This Row],[V 4]]*10+Tabel2[[#This Row],[GT 4]])/Tabel2[[#This Row],[AW 4]]*10+Tabel2[[#This Row],[BONUS 4]]</f>
        <v>0</v>
      </c>
      <c r="AK173">
        <v>14</v>
      </c>
      <c r="AL173">
        <v>12</v>
      </c>
      <c r="AM173">
        <v>7</v>
      </c>
      <c r="AN173">
        <v>40</v>
      </c>
      <c r="AP173" s="25">
        <f>SUM(Tabel2[[#This Row],[V 5]]*10+Tabel2[[#This Row],[GT 5]])/Tabel2[[#This Row],[AW 5]]*10+Tabel2[[#This Row],[BONUS 5]]</f>
        <v>91.666666666666657</v>
      </c>
      <c r="AQ173">
        <v>16</v>
      </c>
      <c r="AR173">
        <v>12</v>
      </c>
      <c r="AS173">
        <v>6</v>
      </c>
      <c r="AT173">
        <v>43</v>
      </c>
      <c r="AV173" s="25">
        <f>SUM(Tabel2[[#This Row],[V 6]]*10+Tabel2[[#This Row],[GT 6]])/Tabel2[[#This Row],[AW 6]]*10+Tabel2[[#This Row],[BONUS 6]]</f>
        <v>85.833333333333343</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3" s="24">
        <v>250</v>
      </c>
      <c r="BW173" s="32">
        <f>Tabel2[[#This Row],[Diploma]]-Tabel2[[#This Row],[Uitgeschreven]]</f>
        <v>0</v>
      </c>
      <c r="BX173" s="2" t="str">
        <f>IF(BW173=0,"geen actie",CONCATENATE("diploma uitschrijven: ",BU173," punten"))</f>
        <v>geen actie</v>
      </c>
      <c r="BZ173" s="162">
        <f>Tabel2[[#This Row],[pnt t/m 2021/22]]</f>
        <v>25.555555555555554</v>
      </c>
      <c r="CA173" s="162">
        <f>Tabel2[[#This Row],[pnt 2022/2023]]</f>
        <v>325.27777777777777</v>
      </c>
      <c r="CB173" s="162">
        <f t="shared" si="2"/>
        <v>350.83333333333331</v>
      </c>
    </row>
    <row r="174" spans="1:84" x14ac:dyDescent="0.3">
      <c r="A174" s="24" t="s">
        <v>251</v>
      </c>
      <c r="B174" s="24" t="s">
        <v>166</v>
      </c>
      <c r="D174" t="s">
        <v>271</v>
      </c>
      <c r="E174" s="24">
        <v>117466</v>
      </c>
      <c r="F174" s="27" t="s">
        <v>43</v>
      </c>
      <c r="G174" s="203">
        <f>Tabel2[[#This Row],[pnt t/m 2021/22]]+Tabel2[[#This Row],[pnt 2022/2023]]</f>
        <v>312.33333333333337</v>
      </c>
      <c r="H174">
        <v>2006</v>
      </c>
      <c r="I174">
        <v>2022</v>
      </c>
      <c r="J174" s="26">
        <f>Tabel2[[#This Row],[ijkdatum]]-Tabel2[[#This Row],[Geboren]]</f>
        <v>16</v>
      </c>
      <c r="K174" s="28">
        <f>Tabel2[[#This Row],[TTL 1]]+Tabel2[[#This Row],[TTL 2]]+Tabel2[[#This Row],[TTL 3]]+Tabel2[[#This Row],[TTL 4]]+Tabel2[[#This Row],[TTL 5]]+Tabel2[[#This Row],[TTL 6]]+Tabel2[[#This Row],[TTL 7]]+Tabel2[[#This Row],[TTL 8]]+Tabel2[[#This Row],[TTL 9]]+Tabel2[[#This Row],[TTL 10]]</f>
        <v>0</v>
      </c>
      <c r="L174" s="163">
        <v>312.33333333333337</v>
      </c>
      <c r="M174" s="33"/>
      <c r="N174">
        <v>1</v>
      </c>
      <c r="R174" s="29">
        <f>SUM(Tabel2[[#This Row],[V 1]]*10+Tabel2[[#This Row],[GT 1]])/Tabel2[[#This Row],[AW 1]]*10+Tabel2[[#This Row],[BONUS 1]]</f>
        <v>0</v>
      </c>
      <c r="T174">
        <v>1</v>
      </c>
      <c r="X174" s="25">
        <f>SUM(Tabel2[[#This Row],[V 2]]*10+Tabel2[[#This Row],[GT 2]])/Tabel2[[#This Row],[AW 2]]*10+Tabel2[[#This Row],[BONUS 2]]</f>
        <v>0</v>
      </c>
      <c r="Z174">
        <v>1</v>
      </c>
      <c r="AD174" s="25">
        <f>SUM(Tabel2[[#This Row],[V 3]]*10+Tabel2[[#This Row],[GT 3]])/Tabel2[[#This Row],[AW 3]]*10+Tabel2[[#This Row],[BONUS 3]]</f>
        <v>0</v>
      </c>
      <c r="AF174">
        <v>1</v>
      </c>
      <c r="AJ174" s="25">
        <f>SUM(Tabel2[[#This Row],[V 4]]*10+Tabel2[[#This Row],[GT 4]])/Tabel2[[#This Row],[AW 4]]*10+Tabel2[[#This Row],[BONUS 4]]</f>
        <v>0</v>
      </c>
      <c r="AL174">
        <v>1</v>
      </c>
      <c r="AP174" s="25">
        <f>SUM(Tabel2[[#This Row],[V 5]]*10+Tabel2[[#This Row],[GT 5]])/Tabel2[[#This Row],[AW 5]]*10+Tabel2[[#This Row],[BONUS 5]]</f>
        <v>0</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4" s="24">
        <v>250</v>
      </c>
      <c r="BW174" s="32">
        <f>Tabel2[[#This Row],[Diploma]]-Tabel2[[#This Row],[Uitgeschreven]]</f>
        <v>0</v>
      </c>
      <c r="BX174" s="2" t="str">
        <f>IF(BW174=0,"geen actie",CONCATENATE("diploma uitschrijven: ",BU174," punten"))</f>
        <v>geen actie</v>
      </c>
      <c r="BZ174" s="162">
        <f>Tabel2[[#This Row],[pnt t/m 2021/22]]</f>
        <v>312.33333333333337</v>
      </c>
      <c r="CA174" s="162">
        <f>Tabel2[[#This Row],[pnt 2022/2023]]</f>
        <v>0</v>
      </c>
      <c r="CB174" s="162">
        <f t="shared" si="2"/>
        <v>312.33333333333337</v>
      </c>
    </row>
    <row r="175" spans="1:84" x14ac:dyDescent="0.3">
      <c r="A175" s="24" t="s">
        <v>209</v>
      </c>
      <c r="D175" t="s">
        <v>239</v>
      </c>
      <c r="E175" s="24">
        <v>119708</v>
      </c>
      <c r="F175" s="27" t="s">
        <v>49</v>
      </c>
      <c r="G175" s="203">
        <f>Tabel2[[#This Row],[pnt t/m 2021/22]]+Tabel2[[#This Row],[pnt 2022/2023]]</f>
        <v>483.50613275613273</v>
      </c>
      <c r="H175">
        <v>2010</v>
      </c>
      <c r="I175">
        <v>2022</v>
      </c>
      <c r="J175" s="26">
        <f>Tabel2[[#This Row],[ijkdatum]]-Tabel2[[#This Row],[Geboren]]</f>
        <v>12</v>
      </c>
      <c r="K175" s="28">
        <f>Tabel2[[#This Row],[TTL 1]]+Tabel2[[#This Row],[TTL 2]]+Tabel2[[#This Row],[TTL 3]]+Tabel2[[#This Row],[TTL 4]]+Tabel2[[#This Row],[TTL 5]]+Tabel2[[#This Row],[TTL 6]]+Tabel2[[#This Row],[TTL 7]]+Tabel2[[#This Row],[TTL 8]]+Tabel2[[#This Row],[TTL 9]]+Tabel2[[#This Row],[TTL 10]]</f>
        <v>204.20454545454547</v>
      </c>
      <c r="L175" s="163">
        <v>279.30158730158729</v>
      </c>
      <c r="M175" s="33"/>
      <c r="N175">
        <v>1</v>
      </c>
      <c r="R175" s="29">
        <f>SUM(Tabel2[[#This Row],[V 1]]*10+Tabel2[[#This Row],[GT 1]])/Tabel2[[#This Row],[AW 1]]*10+Tabel2[[#This Row],[BONUS 1]]</f>
        <v>0</v>
      </c>
      <c r="S175">
        <v>9</v>
      </c>
      <c r="T175">
        <v>8</v>
      </c>
      <c r="U175">
        <v>5</v>
      </c>
      <c r="V175">
        <v>31</v>
      </c>
      <c r="X175" s="25">
        <f>SUM(Tabel2[[#This Row],[V 2]]*10+Tabel2[[#This Row],[GT 2]])/Tabel2[[#This Row],[AW 2]]*10+Tabel2[[#This Row],[BONUS 2]]</f>
        <v>101.25</v>
      </c>
      <c r="Y175">
        <v>9</v>
      </c>
      <c r="Z175">
        <v>11</v>
      </c>
      <c r="AA175">
        <v>2</v>
      </c>
      <c r="AB175">
        <v>30</v>
      </c>
      <c r="AD175" s="25">
        <f>SUM(Tabel2[[#This Row],[V 3]]*10+Tabel2[[#This Row],[GT 3]])/Tabel2[[#This Row],[AW 3]]*10+Tabel2[[#This Row],[BONUS 3]]</f>
        <v>45.45454545454546</v>
      </c>
      <c r="AF175">
        <v>1</v>
      </c>
      <c r="AJ175" s="25">
        <f>SUM(Tabel2[[#This Row],[V 4]]*10+Tabel2[[#This Row],[GT 4]])/Tabel2[[#This Row],[AW 4]]*10+Tabel2[[#This Row],[BONUS 4]]</f>
        <v>0</v>
      </c>
      <c r="AL175">
        <v>1</v>
      </c>
      <c r="AP175" s="25">
        <f>SUM(Tabel2[[#This Row],[V 5]]*10+Tabel2[[#This Row],[GT 5]])/Tabel2[[#This Row],[AW 5]]*10+Tabel2[[#This Row],[BONUS 5]]</f>
        <v>0</v>
      </c>
      <c r="AQ175">
        <v>9</v>
      </c>
      <c r="AR175">
        <v>8</v>
      </c>
      <c r="AS175">
        <v>2</v>
      </c>
      <c r="AT175">
        <v>26</v>
      </c>
      <c r="AV175" s="25">
        <f>SUM(Tabel2[[#This Row],[V 6]]*10+Tabel2[[#This Row],[GT 6]])/Tabel2[[#This Row],[AW 6]]*10+Tabel2[[#This Row],[BONUS 6]]</f>
        <v>57.5</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5" s="24">
        <v>250</v>
      </c>
      <c r="BW175" s="32">
        <f>Tabel2[[#This Row],[Diploma]]-Tabel2[[#This Row],[Uitgeschreven]]</f>
        <v>0</v>
      </c>
      <c r="BX175" s="2" t="str">
        <f>IF(BW175=0,"geen actie",CONCATENATE("diploma uitschrijven: ",BU175," punten"))</f>
        <v>geen actie</v>
      </c>
      <c r="BZ175" s="162">
        <f>Tabel2[[#This Row],[pnt t/m 2021/22]]</f>
        <v>279.30158730158729</v>
      </c>
      <c r="CA175" s="162">
        <f>Tabel2[[#This Row],[pnt 2022/2023]]</f>
        <v>204.20454545454547</v>
      </c>
      <c r="CB175" s="162">
        <f t="shared" si="2"/>
        <v>483.50613275613273</v>
      </c>
    </row>
    <row r="176" spans="1:84" x14ac:dyDescent="0.3">
      <c r="A176" s="24" t="s">
        <v>251</v>
      </c>
      <c r="B176" s="24" t="s">
        <v>166</v>
      </c>
      <c r="D176" t="s">
        <v>272</v>
      </c>
      <c r="E176" s="24">
        <v>119765</v>
      </c>
      <c r="F176" s="27" t="s">
        <v>43</v>
      </c>
      <c r="G176" s="166">
        <f>Tabel2[[#This Row],[pnt t/m 2021/22]]+Tabel2[[#This Row],[pnt 2022/2023]]</f>
        <v>249.70588235294116</v>
      </c>
      <c r="H176">
        <v>2008</v>
      </c>
      <c r="I176">
        <v>2022</v>
      </c>
      <c r="J176" s="26">
        <f>Tabel2[[#This Row],[ijkdatum]]-Tabel2[[#This Row],[Geboren]]</f>
        <v>14</v>
      </c>
      <c r="K176" s="28">
        <f>Tabel2[[#This Row],[TTL 1]]+Tabel2[[#This Row],[TTL 2]]+Tabel2[[#This Row],[TTL 3]]+Tabel2[[#This Row],[TTL 4]]+Tabel2[[#This Row],[TTL 5]]+Tabel2[[#This Row],[TTL 6]]+Tabel2[[#This Row],[TTL 7]]+Tabel2[[#This Row],[TTL 8]]+Tabel2[[#This Row],[TTL 9]]+Tabel2[[#This Row],[TTL 10]]</f>
        <v>0</v>
      </c>
      <c r="L176" s="163">
        <v>249.70588235294116</v>
      </c>
      <c r="M176" s="33"/>
      <c r="N176">
        <v>1</v>
      </c>
      <c r="R176" s="29">
        <f>SUM(Tabel2[[#This Row],[V 1]]*10+Tabel2[[#This Row],[GT 1]])/Tabel2[[#This Row],[AW 1]]*10+Tabel2[[#This Row],[BONUS 1]]</f>
        <v>0</v>
      </c>
      <c r="T176">
        <v>1</v>
      </c>
      <c r="X176" s="25">
        <f>SUM(Tabel2[[#This Row],[V 2]]*10+Tabel2[[#This Row],[GT 2]])/Tabel2[[#This Row],[AW 2]]*10+Tabel2[[#This Row],[BONUS 2]]</f>
        <v>0</v>
      </c>
      <c r="Z176">
        <v>1</v>
      </c>
      <c r="AD176" s="25">
        <f>SUM(Tabel2[[#This Row],[V 3]]*10+Tabel2[[#This Row],[GT 3]])/Tabel2[[#This Row],[AW 3]]*10+Tabel2[[#This Row],[BONUS 3]]</f>
        <v>0</v>
      </c>
      <c r="AF176">
        <v>1</v>
      </c>
      <c r="AJ176" s="25">
        <f>SUM(Tabel2[[#This Row],[V 4]]*10+Tabel2[[#This Row],[GT 4]])/Tabel2[[#This Row],[AW 4]]*10+Tabel2[[#This Row],[BONUS 4]]</f>
        <v>0</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6" s="24">
        <v>0</v>
      </c>
      <c r="BW176" s="32">
        <f>Tabel2[[#This Row],[Diploma]]-Tabel2[[#This Row],[Uitgeschreven]]</f>
        <v>0</v>
      </c>
      <c r="BX176" s="2" t="str">
        <f>IF(BW176=0,"geen actie",CONCATENATE("diploma uitschrijven: ",BU176," punten"))</f>
        <v>geen actie</v>
      </c>
      <c r="BZ176" s="162">
        <f>Tabel2[[#This Row],[pnt t/m 2021/22]]</f>
        <v>249.70588235294116</v>
      </c>
      <c r="CA176" s="162">
        <f>Tabel2[[#This Row],[pnt 2022/2023]]</f>
        <v>0</v>
      </c>
      <c r="CB176" s="162">
        <f t="shared" si="2"/>
        <v>249.70588235294116</v>
      </c>
    </row>
    <row r="177" spans="1:80" x14ac:dyDescent="0.3">
      <c r="A177" s="24" t="s">
        <v>288</v>
      </c>
      <c r="B177" s="24" t="s">
        <v>166</v>
      </c>
      <c r="D177" t="s">
        <v>655</v>
      </c>
      <c r="E177" s="24">
        <v>119993</v>
      </c>
      <c r="F177" s="27" t="s">
        <v>57</v>
      </c>
      <c r="G177" s="29">
        <f>Tabel2[[#This Row],[pnt t/m 2021/22]]+Tabel2[[#This Row],[pnt 2022/2023]]</f>
        <v>206</v>
      </c>
      <c r="H177">
        <v>2009</v>
      </c>
      <c r="I177">
        <v>2022</v>
      </c>
      <c r="J177" s="26">
        <f>Tabel2[[#This Row],[ijkdatum]]-Tabel2[[#This Row],[Geboren]]</f>
        <v>13</v>
      </c>
      <c r="K177" s="28">
        <f>Tabel2[[#This Row],[TTL 1]]+Tabel2[[#This Row],[TTL 2]]+Tabel2[[#This Row],[TTL 3]]+Tabel2[[#This Row],[TTL 4]]+Tabel2[[#This Row],[TTL 5]]+Tabel2[[#This Row],[TTL 6]]+Tabel2[[#This Row],[TTL 7]]+Tabel2[[#This Row],[TTL 8]]+Tabel2[[#This Row],[TTL 9]]+Tabel2[[#This Row],[TTL 10]]</f>
        <v>206</v>
      </c>
      <c r="L177" s="170"/>
      <c r="M177" s="33"/>
      <c r="N177">
        <v>1</v>
      </c>
      <c r="R177" s="170">
        <f>SUM(Tabel2[[#This Row],[V 1]]*10+Tabel2[[#This Row],[GT 1]])/Tabel2[[#This Row],[AW 1]]*10+Tabel2[[#This Row],[BONUS 1]]</f>
        <v>0</v>
      </c>
      <c r="S177">
        <v>1</v>
      </c>
      <c r="T177">
        <v>10</v>
      </c>
      <c r="U177">
        <v>3</v>
      </c>
      <c r="V177">
        <v>31</v>
      </c>
      <c r="X177" s="25">
        <f>SUM(Tabel2[[#This Row],[V 2]]*10+Tabel2[[#This Row],[GT 2]])/Tabel2[[#This Row],[AW 2]]*10+Tabel2[[#This Row],[BONUS 2]]</f>
        <v>61</v>
      </c>
      <c r="Y177">
        <v>2</v>
      </c>
      <c r="Z177">
        <v>6</v>
      </c>
      <c r="AA177">
        <v>1</v>
      </c>
      <c r="AB177">
        <v>17</v>
      </c>
      <c r="AD177" s="25">
        <f>SUM(Tabel2[[#This Row],[V 3]]*10+Tabel2[[#This Row],[GT 3]])/Tabel2[[#This Row],[AW 3]]*10+Tabel2[[#This Row],[BONUS 3]]</f>
        <v>45</v>
      </c>
      <c r="AF177">
        <v>1</v>
      </c>
      <c r="AJ177" s="25">
        <f>SUM(Tabel2[[#This Row],[V 4]]*10+Tabel2[[#This Row],[GT 4]])/Tabel2[[#This Row],[AW 4]]*10+Tabel2[[#This Row],[BONUS 4]]</f>
        <v>0</v>
      </c>
      <c r="AL177">
        <v>1</v>
      </c>
      <c r="AP177" s="25">
        <f>SUM(Tabel2[[#This Row],[V 5]]*10+Tabel2[[#This Row],[GT 5]])/Tabel2[[#This Row],[AW 5]]*10+Tabel2[[#This Row],[BONUS 5]]</f>
        <v>0</v>
      </c>
      <c r="AQ177">
        <v>2</v>
      </c>
      <c r="AR177">
        <v>7</v>
      </c>
      <c r="AS177">
        <v>4</v>
      </c>
      <c r="AT177">
        <v>30</v>
      </c>
      <c r="AV177" s="25">
        <f>SUM(Tabel2[[#This Row],[V 6]]*10+Tabel2[[#This Row],[GT 6]])/Tabel2[[#This Row],[AW 6]]*10+Tabel2[[#This Row],[BONUS 6]]</f>
        <v>100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7" s="24">
        <v>0</v>
      </c>
      <c r="BW177" s="24">
        <f>Tabel2[[#This Row],[Diploma]]-Tabel2[[#This Row],[Uitgeschreven]]</f>
        <v>0</v>
      </c>
      <c r="BX177" s="168" t="str">
        <f>IF(BW177=0,"geen actie",CONCATENATE("diploma uitschrijven: ",BU177," punten"))</f>
        <v>geen actie</v>
      </c>
      <c r="BZ177" s="162">
        <f>Tabel2[[#This Row],[pnt t/m 2021/22]]</f>
        <v>0</v>
      </c>
      <c r="CA177" s="162">
        <f>Tabel2[[#This Row],[pnt 2022/2023]]</f>
        <v>206</v>
      </c>
      <c r="CB177" s="162">
        <f t="shared" si="2"/>
        <v>206</v>
      </c>
    </row>
    <row r="178" spans="1:80" x14ac:dyDescent="0.3">
      <c r="A178" s="24" t="s">
        <v>208</v>
      </c>
      <c r="D178" t="s">
        <v>630</v>
      </c>
      <c r="F178" s="27" t="s">
        <v>223</v>
      </c>
      <c r="G178" s="166">
        <f>Tabel2[[#This Row],[pnt t/m 2021/22]]+Tabel2[[#This Row],[pnt 2022/2023]]</f>
        <v>0</v>
      </c>
      <c r="I178">
        <v>2022</v>
      </c>
      <c r="J178" s="26">
        <f>Tabel2[[#This Row],[ijkdatum]]-Tabel2[[#This Row],[Geboren]]</f>
        <v>2022</v>
      </c>
      <c r="K178" s="28">
        <f>Tabel2[[#This Row],[TTL 1]]+Tabel2[[#This Row],[TTL 2]]+Tabel2[[#This Row],[TTL 3]]+Tabel2[[#This Row],[TTL 4]]+Tabel2[[#This Row],[TTL 5]]+Tabel2[[#This Row],[TTL 6]]+Tabel2[[#This Row],[TTL 7]]+Tabel2[[#This Row],[TTL 8]]+Tabel2[[#This Row],[TTL 9]]+Tabel2[[#This Row],[TTL 10]]</f>
        <v>0</v>
      </c>
      <c r="L178" s="163">
        <v>0</v>
      </c>
      <c r="M178" s="33"/>
      <c r="N178">
        <v>1</v>
      </c>
      <c r="R178" s="29">
        <f>SUM(Tabel2[[#This Row],[V 1]]*10+Tabel2[[#This Row],[GT 1]])/Tabel2[[#This Row],[AW 1]]*10+Tabel2[[#This Row],[BONUS 1]]</f>
        <v>0</v>
      </c>
      <c r="T178">
        <v>1</v>
      </c>
      <c r="X178" s="25">
        <f>SUM(Tabel2[[#This Row],[V 2]]*10+Tabel2[[#This Row],[GT 2]])/Tabel2[[#This Row],[AW 2]]*10+Tabel2[[#This Row],[BONUS 2]]</f>
        <v>0</v>
      </c>
      <c r="Z178">
        <v>1</v>
      </c>
      <c r="AD178" s="25">
        <f>SUM(Tabel2[[#This Row],[V 3]]*10+Tabel2[[#This Row],[GT 3]])/Tabel2[[#This Row],[AW 3]]*10+Tabel2[[#This Row],[BONUS 3]]</f>
        <v>0</v>
      </c>
      <c r="AF178">
        <v>1</v>
      </c>
      <c r="AJ178" s="25">
        <f>SUM(Tabel2[[#This Row],[V 4]]*10+Tabel2[[#This Row],[GT 4]])/Tabel2[[#This Row],[AW 4]]*10+Tabel2[[#This Row],[BONUS 4]]</f>
        <v>0</v>
      </c>
      <c r="AL178">
        <v>1</v>
      </c>
      <c r="AP178" s="25">
        <f>SUM(Tabel2[[#This Row],[V 5]]*10+Tabel2[[#This Row],[GT 5]])/Tabel2[[#This Row],[AW 5]]*10+Tabel2[[#This Row],[BONUS 5]]</f>
        <v>0</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8" s="32">
        <f>Tabel2[[#This Row],[Diploma]]-Tabel2[[#This Row],[Uitgeschreven]]</f>
        <v>0</v>
      </c>
      <c r="BX178" s="2" t="str">
        <f>IF(BW178=0,"geen actie",CONCATENATE("diploma uitschrijven: ",BU178," punten"))</f>
        <v>geen actie</v>
      </c>
      <c r="BZ178" s="162">
        <f>Tabel2[[#This Row],[pnt t/m 2021/22]]</f>
        <v>0</v>
      </c>
      <c r="CA178" s="162">
        <f>Tabel2[[#This Row],[pnt 2022/2023]]</f>
        <v>0</v>
      </c>
      <c r="CB178" s="162">
        <f t="shared" si="2"/>
        <v>0</v>
      </c>
    </row>
    <row r="179" spans="1:80" x14ac:dyDescent="0.3">
      <c r="A179" s="24" t="s">
        <v>288</v>
      </c>
      <c r="B179" s="24" t="s">
        <v>166</v>
      </c>
      <c r="D179" t="s">
        <v>310</v>
      </c>
      <c r="E179" s="24">
        <v>117408</v>
      </c>
      <c r="F179" s="27" t="s">
        <v>292</v>
      </c>
      <c r="G179" s="166">
        <f>Tabel2[[#This Row],[pnt t/m 2021/22]]+Tabel2[[#This Row],[pnt 2022/2023]]</f>
        <v>1398.7680375180375</v>
      </c>
      <c r="H179">
        <v>2005</v>
      </c>
      <c r="I179">
        <v>2022</v>
      </c>
      <c r="J179" s="26">
        <f>Tabel2[[#This Row],[ijkdatum]]-Tabel2[[#This Row],[Geboren]]</f>
        <v>17</v>
      </c>
      <c r="K179" s="28">
        <f>Tabel2[[#This Row],[TTL 1]]+Tabel2[[#This Row],[TTL 2]]+Tabel2[[#This Row],[TTL 3]]+Tabel2[[#This Row],[TTL 4]]+Tabel2[[#This Row],[TTL 5]]+Tabel2[[#This Row],[TTL 6]]+Tabel2[[#This Row],[TTL 7]]+Tabel2[[#This Row],[TTL 8]]+Tabel2[[#This Row],[TTL 9]]+Tabel2[[#This Row],[TTL 10]]</f>
        <v>0</v>
      </c>
      <c r="L179" s="163">
        <v>1398.7680375180375</v>
      </c>
      <c r="M179" s="33"/>
      <c r="N179">
        <v>1</v>
      </c>
      <c r="R179" s="29">
        <f>SUM(Tabel2[[#This Row],[V 1]]*10+Tabel2[[#This Row],[GT 1]])/Tabel2[[#This Row],[AW 1]]*10+Tabel2[[#This Row],[BONUS 1]]</f>
        <v>0</v>
      </c>
      <c r="T179">
        <v>1</v>
      </c>
      <c r="X179" s="25">
        <f>SUM(Tabel2[[#This Row],[V 2]]*10+Tabel2[[#This Row],[GT 2]])/Tabel2[[#This Row],[AW 2]]*10+Tabel2[[#This Row],[BONUS 2]]</f>
        <v>0</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9" s="24">
        <v>1000</v>
      </c>
      <c r="BW179" s="32">
        <f>Tabel2[[#This Row],[Diploma]]-Tabel2[[#This Row],[Uitgeschreven]]</f>
        <v>0</v>
      </c>
      <c r="BX179" s="2" t="str">
        <f>IF(BW179=0,"geen actie",CONCATENATE("diploma uitschrijven: ",BU179," punten"))</f>
        <v>geen actie</v>
      </c>
      <c r="BZ179" s="162">
        <f>Tabel2[[#This Row],[pnt t/m 2021/22]]</f>
        <v>1398.7680375180375</v>
      </c>
      <c r="CA179" s="162">
        <f>Tabel2[[#This Row],[pnt 2022/2023]]</f>
        <v>0</v>
      </c>
      <c r="CB179" s="162">
        <f t="shared" si="2"/>
        <v>1398.7680375180375</v>
      </c>
    </row>
    <row r="180" spans="1:80" x14ac:dyDescent="0.3">
      <c r="A180" s="24" t="s">
        <v>275</v>
      </c>
      <c r="B180" s="24" t="s">
        <v>166</v>
      </c>
      <c r="D180" t="s">
        <v>687</v>
      </c>
      <c r="E180" s="24">
        <v>120186</v>
      </c>
      <c r="F180" s="27" t="s">
        <v>59</v>
      </c>
      <c r="G180" s="29">
        <f>Tabel2[[#This Row],[pnt t/m 2021/22]]+Tabel2[[#This Row],[pnt 2022/2023]]</f>
        <v>157.91666666666669</v>
      </c>
      <c r="H180">
        <v>2013</v>
      </c>
      <c r="I180">
        <v>2022</v>
      </c>
      <c r="J180" s="26">
        <f>Tabel2[[#This Row],[ijkdatum]]-Tabel2[[#This Row],[Geboren]]</f>
        <v>9</v>
      </c>
      <c r="K180" s="28">
        <f>Tabel2[[#This Row],[TTL 1]]+Tabel2[[#This Row],[TTL 2]]+Tabel2[[#This Row],[TTL 3]]+Tabel2[[#This Row],[TTL 4]]+Tabel2[[#This Row],[TTL 5]]+Tabel2[[#This Row],[TTL 6]]+Tabel2[[#This Row],[TTL 7]]+Tabel2[[#This Row],[TTL 8]]+Tabel2[[#This Row],[TTL 9]]+Tabel2[[#This Row],[TTL 10]]</f>
        <v>157.91666666666669</v>
      </c>
      <c r="L180" s="170"/>
      <c r="M180" s="33"/>
      <c r="N180">
        <v>1</v>
      </c>
      <c r="R180" s="170">
        <f>SUM(Tabel2[[#This Row],[V 1]]*10+Tabel2[[#This Row],[GT 1]])/Tabel2[[#This Row],[AW 1]]*10+Tabel2[[#This Row],[BONUS 1]]</f>
        <v>0</v>
      </c>
      <c r="T180">
        <v>1</v>
      </c>
      <c r="X180" s="25">
        <f>SUM(Tabel2[[#This Row],[V 2]]*10+Tabel2[[#This Row],[GT 2]])/Tabel2[[#This Row],[AW 2]]*10+Tabel2[[#This Row],[BONUS 2]]</f>
        <v>0</v>
      </c>
      <c r="Z180">
        <v>1</v>
      </c>
      <c r="AD180" s="25">
        <f>SUM(Tabel2[[#This Row],[V 3]]*10+Tabel2[[#This Row],[GT 3]])/Tabel2[[#This Row],[AW 3]]*10+Tabel2[[#This Row],[BONUS 3]]</f>
        <v>0</v>
      </c>
      <c r="AE180">
        <v>12</v>
      </c>
      <c r="AF180">
        <v>8</v>
      </c>
      <c r="AG180">
        <v>2</v>
      </c>
      <c r="AH180">
        <v>17</v>
      </c>
      <c r="AJ180" s="25">
        <f>SUM(Tabel2[[#This Row],[V 4]]*10+Tabel2[[#This Row],[GT 4]])/Tabel2[[#This Row],[AW 4]]*10+Tabel2[[#This Row],[BONUS 4]]</f>
        <v>46.25</v>
      </c>
      <c r="AK180">
        <v>14</v>
      </c>
      <c r="AL180">
        <v>12</v>
      </c>
      <c r="AM180">
        <v>3</v>
      </c>
      <c r="AN180">
        <v>26</v>
      </c>
      <c r="AP180" s="25">
        <f>SUM(Tabel2[[#This Row],[V 5]]*10+Tabel2[[#This Row],[GT 5]])/Tabel2[[#This Row],[AW 5]]*10+Tabel2[[#This Row],[BONUS 5]]</f>
        <v>46.666666666666671</v>
      </c>
      <c r="AQ180">
        <v>16</v>
      </c>
      <c r="AR180">
        <v>12</v>
      </c>
      <c r="AS180">
        <v>5</v>
      </c>
      <c r="AT180">
        <v>28</v>
      </c>
      <c r="AV180" s="25">
        <f>SUM(Tabel2[[#This Row],[V 6]]*10+Tabel2[[#This Row],[GT 6]])/Tabel2[[#This Row],[AW 6]]*10+Tabel2[[#This Row],[BONUS 6]]</f>
        <v>65</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0" s="24">
        <v>0</v>
      </c>
      <c r="BW180" s="24">
        <f>Tabel2[[#This Row],[Diploma]]-Tabel2[[#This Row],[Uitgeschreven]]</f>
        <v>0</v>
      </c>
      <c r="BX180" s="168" t="str">
        <f>IF(BW180=0,"geen actie",CONCATENATE("diploma uitschrijven: ",BU180," punten"))</f>
        <v>geen actie</v>
      </c>
      <c r="BZ180" s="162">
        <f>Tabel2[[#This Row],[pnt t/m 2021/22]]</f>
        <v>0</v>
      </c>
      <c r="CA180" s="162">
        <f>Tabel2[[#This Row],[pnt 2022/2023]]</f>
        <v>157.91666666666669</v>
      </c>
      <c r="CB180" s="162">
        <f t="shared" si="2"/>
        <v>157.91666666666669</v>
      </c>
    </row>
    <row r="181" spans="1:80" x14ac:dyDescent="0.3">
      <c r="A181" s="24" t="s">
        <v>251</v>
      </c>
      <c r="B181" s="24" t="s">
        <v>166</v>
      </c>
      <c r="D181" t="s">
        <v>735</v>
      </c>
      <c r="E181">
        <v>115429</v>
      </c>
      <c r="F181" s="27" t="s">
        <v>736</v>
      </c>
      <c r="G181" s="169">
        <f>Tabel2[[#This Row],[pnt t/m 2021/22]]+Tabel2[[#This Row],[pnt 2022/2023]]</f>
        <v>140</v>
      </c>
      <c r="H181">
        <v>2006</v>
      </c>
      <c r="I181">
        <v>2022</v>
      </c>
      <c r="J181" s="26">
        <f>Tabel2[[#This Row],[ijkdatum]]-Tabel2[[#This Row],[Geboren]]</f>
        <v>16</v>
      </c>
      <c r="K181" s="27">
        <f>Tabel2[[#This Row],[TTL 1]]+Tabel2[[#This Row],[TTL 2]]+Tabel2[[#This Row],[TTL 3]]+Tabel2[[#This Row],[TTL 4]]+Tabel2[[#This Row],[TTL 5]]+Tabel2[[#This Row],[TTL 6]]+Tabel2[[#This Row],[TTL 7]]+Tabel2[[#This Row],[TTL 8]]+Tabel2[[#This Row],[TTL 9]]+Tabel2[[#This Row],[TTL 10]]</f>
        <v>140</v>
      </c>
      <c r="L181" s="160"/>
      <c r="M181" s="33"/>
      <c r="N181">
        <v>1</v>
      </c>
      <c r="R181" s="160">
        <f>SUM(Tabel2[[#This Row],[V 1]]*10+Tabel2[[#This Row],[GT 1]])/Tabel2[[#This Row],[AW 1]]*10+Tabel2[[#This Row],[BONUS 1]]</f>
        <v>0</v>
      </c>
      <c r="T181">
        <v>1</v>
      </c>
      <c r="X181" s="165">
        <f>SUM(Tabel2[[#This Row],[V 2]]*10+Tabel2[[#This Row],[GT 2]])/Tabel2[[#This Row],[AW 2]]*10+Tabel2[[#This Row],[BONUS 2]]</f>
        <v>0</v>
      </c>
      <c r="Z181">
        <v>1</v>
      </c>
      <c r="AD181" s="165">
        <f>SUM(Tabel2[[#This Row],[V 3]]*10+Tabel2[[#This Row],[GT 3]])/Tabel2[[#This Row],[AW 3]]*10+Tabel2[[#This Row],[BONUS 3]]</f>
        <v>0</v>
      </c>
      <c r="AF181">
        <v>1</v>
      </c>
      <c r="AJ181" s="165">
        <f>SUM(Tabel2[[#This Row],[V 4]]*10+Tabel2[[#This Row],[GT 4]])/Tabel2[[#This Row],[AW 4]]*10+Tabel2[[#This Row],[BONUS 4]]</f>
        <v>0</v>
      </c>
      <c r="AL181">
        <v>1</v>
      </c>
      <c r="AP181" s="165">
        <f>SUM(Tabel2[[#This Row],[V 5]]*10+Tabel2[[#This Row],[GT 5]])/Tabel2[[#This Row],[AW 5]]*10+Tabel2[[#This Row],[BONUS 5]]</f>
        <v>0</v>
      </c>
      <c r="AQ181">
        <v>17</v>
      </c>
      <c r="AR181">
        <v>14</v>
      </c>
      <c r="AS181">
        <v>13</v>
      </c>
      <c r="AT181">
        <v>66</v>
      </c>
      <c r="AV181" s="165">
        <f>SUM(Tabel2[[#This Row],[V 6]]*10+Tabel2[[#This Row],[GT 6]])/Tabel2[[#This Row],[AW 6]]*10+Tabel2[[#This Row],[BONUS 6]]</f>
        <v>140</v>
      </c>
      <c r="AX181">
        <v>1</v>
      </c>
      <c r="BB181" s="165">
        <f>SUM(Tabel2[[#This Row],[V 7]]*10+Tabel2[[#This Row],[GT 7]])/Tabel2[[#This Row],[AW 7]]*10+Tabel2[[#This Row],[BONUS 7]]</f>
        <v>0</v>
      </c>
      <c r="BD181">
        <v>1</v>
      </c>
      <c r="BH181" s="165">
        <f>SUM(Tabel2[[#This Row],[V 8]]*10+Tabel2[[#This Row],[GT 8]])/Tabel2[[#This Row],[AW 8]]*10+Tabel2[[#This Row],[BONUS 8]]</f>
        <v>0</v>
      </c>
      <c r="BJ181">
        <v>1</v>
      </c>
      <c r="BN181" s="16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1" s="24">
        <v>0</v>
      </c>
      <c r="BW181" s="24">
        <f>Tabel2[[#This Row],[Diploma]]-Tabel2[[#This Row],[Uitgeschreven]]</f>
        <v>0</v>
      </c>
      <c r="BX181" s="168" t="str">
        <f>IF(BW181=0,"geen actie",CONCATENATE("diploma uitschrijven: ",BU181," punten"))</f>
        <v>geen actie</v>
      </c>
      <c r="BZ181" s="162">
        <f>Tabel2[[#This Row],[pnt t/m 2021/22]]</f>
        <v>0</v>
      </c>
      <c r="CA181" s="162">
        <f>Tabel2[[#This Row],[pnt 2022/2023]]</f>
        <v>140</v>
      </c>
      <c r="CB181" s="162">
        <f t="shared" si="2"/>
        <v>140</v>
      </c>
    </row>
    <row r="182" spans="1:80" x14ac:dyDescent="0.3">
      <c r="A182" s="24" t="s">
        <v>251</v>
      </c>
      <c r="B182" s="24" t="s">
        <v>166</v>
      </c>
      <c r="D182" t="s">
        <v>628</v>
      </c>
      <c r="E182" s="24">
        <v>120186</v>
      </c>
      <c r="F182" s="27" t="s">
        <v>59</v>
      </c>
      <c r="G182" s="166">
        <f>Tabel2[[#This Row],[pnt t/m 2021/22]]+Tabel2[[#This Row],[pnt 2022/2023]]</f>
        <v>541.33116883116884</v>
      </c>
      <c r="H182">
        <v>2009</v>
      </c>
      <c r="I182">
        <v>2022</v>
      </c>
      <c r="J182" s="26">
        <f>Tabel2[[#This Row],[ijkdatum]]-Tabel2[[#This Row],[Geboren]]</f>
        <v>13</v>
      </c>
      <c r="K182" s="28">
        <f>Tabel2[[#This Row],[TTL 1]]+Tabel2[[#This Row],[TTL 2]]+Tabel2[[#This Row],[TTL 3]]+Tabel2[[#This Row],[TTL 4]]+Tabel2[[#This Row],[TTL 5]]+Tabel2[[#This Row],[TTL 6]]+Tabel2[[#This Row],[TTL 7]]+Tabel2[[#This Row],[TTL 8]]+Tabel2[[#This Row],[TTL 9]]+Tabel2[[#This Row],[TTL 10]]</f>
        <v>541.33116883116884</v>
      </c>
      <c r="L182" s="163">
        <v>0</v>
      </c>
      <c r="M182" s="33">
        <v>7</v>
      </c>
      <c r="N182">
        <v>10</v>
      </c>
      <c r="O182">
        <v>7</v>
      </c>
      <c r="P182">
        <v>40</v>
      </c>
      <c r="R182" s="29">
        <f>SUM(Tabel2[[#This Row],[V 1]]*10+Tabel2[[#This Row],[GT 1]])/Tabel2[[#This Row],[AW 1]]*10+Tabel2[[#This Row],[BONUS 1]]</f>
        <v>110</v>
      </c>
      <c r="S182">
        <v>13</v>
      </c>
      <c r="T182">
        <v>11</v>
      </c>
      <c r="U182">
        <v>6</v>
      </c>
      <c r="V182">
        <v>40</v>
      </c>
      <c r="X182" s="25">
        <f>SUM(Tabel2[[#This Row],[V 2]]*10+Tabel2[[#This Row],[GT 2]])/Tabel2[[#This Row],[AW 2]]*10+Tabel2[[#This Row],[BONUS 2]]</f>
        <v>90.909090909090921</v>
      </c>
      <c r="Z182">
        <v>1</v>
      </c>
      <c r="AD182" s="25">
        <f>SUM(Tabel2[[#This Row],[V 3]]*10+Tabel2[[#This Row],[GT 3]])/Tabel2[[#This Row],[AW 3]]*10+Tabel2[[#This Row],[BONUS 3]]</f>
        <v>0</v>
      </c>
      <c r="AE182">
        <v>6</v>
      </c>
      <c r="AF182">
        <v>11</v>
      </c>
      <c r="AG182">
        <v>8</v>
      </c>
      <c r="AH182">
        <v>45</v>
      </c>
      <c r="AJ182" s="25">
        <f>SUM(Tabel2[[#This Row],[V 4]]*10+Tabel2[[#This Row],[GT 4]])/Tabel2[[#This Row],[AW 4]]*10+Tabel2[[#This Row],[BONUS 4]]</f>
        <v>113.63636363636363</v>
      </c>
      <c r="AK182">
        <v>13</v>
      </c>
      <c r="AL182">
        <v>8</v>
      </c>
      <c r="AM182">
        <v>7</v>
      </c>
      <c r="AN182">
        <v>36</v>
      </c>
      <c r="AP182" s="25">
        <f>SUM(Tabel2[[#This Row],[V 5]]*10+Tabel2[[#This Row],[GT 5]])/Tabel2[[#This Row],[AW 5]]*10+Tabel2[[#This Row],[BONUS 5]]</f>
        <v>132.5</v>
      </c>
      <c r="AQ182">
        <v>17</v>
      </c>
      <c r="AR182">
        <v>14</v>
      </c>
      <c r="AS182">
        <v>8</v>
      </c>
      <c r="AT182">
        <v>52</v>
      </c>
      <c r="AV182" s="25">
        <f>SUM(Tabel2[[#This Row],[V 6]]*10+Tabel2[[#This Row],[GT 6]])/Tabel2[[#This Row],[AW 6]]*10+Tabel2[[#This Row],[BONUS 6]]</f>
        <v>94.285714285714292</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82" s="24">
        <v>250</v>
      </c>
      <c r="BW182" s="32">
        <f>Tabel2[[#This Row],[Diploma]]-Tabel2[[#This Row],[Uitgeschreven]]</f>
        <v>250</v>
      </c>
      <c r="BX182" s="2" t="str">
        <f>IF(BW182=0,"geen actie",CONCATENATE("diploma uitschrijven: ",BU182," punten"))</f>
        <v>diploma uitschrijven: 500 punten</v>
      </c>
      <c r="BZ182" s="162">
        <f>Tabel2[[#This Row],[pnt t/m 2021/22]]</f>
        <v>0</v>
      </c>
      <c r="CA182" s="162">
        <f>Tabel2[[#This Row],[pnt 2022/2023]]</f>
        <v>541.33116883116884</v>
      </c>
      <c r="CB182" s="162">
        <f t="shared" si="2"/>
        <v>541.33116883116884</v>
      </c>
    </row>
    <row r="183" spans="1:80" x14ac:dyDescent="0.3">
      <c r="A183" s="24" t="s">
        <v>314</v>
      </c>
      <c r="B183" s="24" t="s">
        <v>166</v>
      </c>
      <c r="D183" t="s">
        <v>670</v>
      </c>
      <c r="F183" s="27" t="s">
        <v>669</v>
      </c>
      <c r="G183" s="29">
        <f>Tabel2[[#This Row],[pnt t/m 2021/22]]+Tabel2[[#This Row],[pnt 2022/2023]]</f>
        <v>117</v>
      </c>
      <c r="I183">
        <v>2022</v>
      </c>
      <c r="J183" s="26">
        <f>Tabel2[[#This Row],[ijkdatum]]-Tabel2[[#This Row],[Geboren]]</f>
        <v>2022</v>
      </c>
      <c r="K183" s="28">
        <f>Tabel2[[#This Row],[TTL 1]]+Tabel2[[#This Row],[TTL 2]]+Tabel2[[#This Row],[TTL 3]]+Tabel2[[#This Row],[TTL 4]]+Tabel2[[#This Row],[TTL 5]]+Tabel2[[#This Row],[TTL 6]]+Tabel2[[#This Row],[TTL 7]]+Tabel2[[#This Row],[TTL 8]]+Tabel2[[#This Row],[TTL 9]]+Tabel2[[#This Row],[TTL 10]]</f>
        <v>117</v>
      </c>
      <c r="L183" s="170"/>
      <c r="M183" s="33"/>
      <c r="N183">
        <v>1</v>
      </c>
      <c r="R183" s="170">
        <f>SUM(Tabel2[[#This Row],[V 1]]*10+Tabel2[[#This Row],[GT 1]])/Tabel2[[#This Row],[AW 1]]*10+Tabel2[[#This Row],[BONUS 1]]</f>
        <v>0</v>
      </c>
      <c r="T183">
        <v>1</v>
      </c>
      <c r="X183" s="25">
        <f>SUM(Tabel2[[#This Row],[V 2]]*10+Tabel2[[#This Row],[GT 2]])/Tabel2[[#This Row],[AW 2]]*10+Tabel2[[#This Row],[BONUS 2]]</f>
        <v>0</v>
      </c>
      <c r="Y183">
        <v>4</v>
      </c>
      <c r="Z183">
        <v>10</v>
      </c>
      <c r="AA183">
        <v>7</v>
      </c>
      <c r="AB183">
        <v>47</v>
      </c>
      <c r="AD183" s="25">
        <f>SUM(Tabel2[[#This Row],[V 3]]*10+Tabel2[[#This Row],[GT 3]])/Tabel2[[#This Row],[AW 3]]*10+Tabel2[[#This Row],[BONUS 3]]</f>
        <v>117</v>
      </c>
      <c r="AF183">
        <v>1</v>
      </c>
      <c r="AJ183" s="25">
        <f>SUM(Tabel2[[#This Row],[V 4]]*10+Tabel2[[#This Row],[GT 4]])/Tabel2[[#This Row],[AW 4]]*10+Tabel2[[#This Row],[BONUS 4]]</f>
        <v>0</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3" s="24">
        <v>0</v>
      </c>
      <c r="BW183" s="24">
        <f>Tabel2[[#This Row],[Diploma]]-Tabel2[[#This Row],[Uitgeschreven]]</f>
        <v>0</v>
      </c>
      <c r="BX183" s="168" t="str">
        <f>IF(BW183=0,"geen actie",CONCATENATE("diploma uitschrijven: ",BU183," punten"))</f>
        <v>geen actie</v>
      </c>
      <c r="BZ183" s="162">
        <f>Tabel2[[#This Row],[pnt t/m 2021/22]]</f>
        <v>0</v>
      </c>
      <c r="CA183" s="162">
        <f>Tabel2[[#This Row],[pnt 2022/2023]]</f>
        <v>117</v>
      </c>
      <c r="CB183" s="162">
        <f t="shared" si="2"/>
        <v>117</v>
      </c>
    </row>
    <row r="184" spans="1:80" x14ac:dyDescent="0.3">
      <c r="A184" s="24" t="s">
        <v>314</v>
      </c>
      <c r="B184" s="24" t="s">
        <v>166</v>
      </c>
      <c r="D184" t="s">
        <v>653</v>
      </c>
      <c r="F184" s="27" t="s">
        <v>32</v>
      </c>
      <c r="G184" s="166">
        <f>Tabel2[[#This Row],[pnt t/m 2021/22]]+Tabel2[[#This Row],[pnt 2022/2023]]</f>
        <v>106.51515151515152</v>
      </c>
      <c r="H184">
        <v>2011</v>
      </c>
      <c r="I184">
        <v>2022</v>
      </c>
      <c r="J184" s="26">
        <f>Tabel2[[#This Row],[ijkdatum]]-Tabel2[[#This Row],[Geboren]]</f>
        <v>11</v>
      </c>
      <c r="K184" s="28">
        <f>Tabel2[[#This Row],[TTL 1]]+Tabel2[[#This Row],[TTL 2]]+Tabel2[[#This Row],[TTL 3]]+Tabel2[[#This Row],[TTL 4]]+Tabel2[[#This Row],[TTL 5]]+Tabel2[[#This Row],[TTL 6]]+Tabel2[[#This Row],[TTL 7]]+Tabel2[[#This Row],[TTL 8]]+Tabel2[[#This Row],[TTL 9]]+Tabel2[[#This Row],[TTL 10]]</f>
        <v>106.51515151515152</v>
      </c>
      <c r="L184" s="163"/>
      <c r="M184" s="33"/>
      <c r="N184">
        <v>1</v>
      </c>
      <c r="R184" s="29">
        <f>SUM(Tabel2[[#This Row],[V 1]]*10+Tabel2[[#This Row],[GT 1]])/Tabel2[[#This Row],[AW 1]]*10+Tabel2[[#This Row],[BONUS 1]]</f>
        <v>0</v>
      </c>
      <c r="S184">
        <v>3</v>
      </c>
      <c r="T184">
        <v>12</v>
      </c>
      <c r="U184">
        <v>3</v>
      </c>
      <c r="V184">
        <v>28</v>
      </c>
      <c r="X184" s="25">
        <f>SUM(Tabel2[[#This Row],[V 2]]*10+Tabel2[[#This Row],[GT 2]])/Tabel2[[#This Row],[AW 2]]*10+Tabel2[[#This Row],[BONUS 2]]</f>
        <v>48.333333333333329</v>
      </c>
      <c r="Y184">
        <v>4</v>
      </c>
      <c r="Z184">
        <v>11</v>
      </c>
      <c r="AA184">
        <v>3</v>
      </c>
      <c r="AB184">
        <v>34</v>
      </c>
      <c r="AD184" s="25">
        <f>SUM(Tabel2[[#This Row],[V 3]]*10+Tabel2[[#This Row],[GT 3]])/Tabel2[[#This Row],[AW 3]]*10+Tabel2[[#This Row],[BONUS 3]]</f>
        <v>58.181818181818187</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32">
        <f>Tabel2[[#This Row],[Diploma]]-Tabel2[[#This Row],[Uitgeschreven]]</f>
        <v>0</v>
      </c>
      <c r="BX184" s="2" t="str">
        <f>IF(BW184=0,"geen actie",CONCATENATE("diploma uitschrijven: ",BU184," punten"))</f>
        <v>geen actie</v>
      </c>
      <c r="BZ184" s="162">
        <f>Tabel2[[#This Row],[pnt t/m 2021/22]]</f>
        <v>0</v>
      </c>
      <c r="CA184" s="162">
        <f>Tabel2[[#This Row],[pnt 2022/2023]]</f>
        <v>106.51515151515152</v>
      </c>
      <c r="CB184" s="162">
        <f t="shared" si="2"/>
        <v>106.51515151515152</v>
      </c>
    </row>
    <row r="185" spans="1:80" x14ac:dyDescent="0.3">
      <c r="A185" s="24" t="s">
        <v>209</v>
      </c>
      <c r="D185" t="s">
        <v>671</v>
      </c>
      <c r="E185" s="24">
        <v>120281</v>
      </c>
      <c r="F185" s="27" t="s">
        <v>49</v>
      </c>
      <c r="G185" s="29">
        <f>Tabel2[[#This Row],[pnt t/m 2021/22]]+Tabel2[[#This Row],[pnt 2022/2023]]</f>
        <v>26</v>
      </c>
      <c r="H185">
        <v>2011</v>
      </c>
      <c r="I185">
        <v>2022</v>
      </c>
      <c r="J185" s="26">
        <f>Tabel2[[#This Row],[ijkdatum]]-Tabel2[[#This Row],[Geboren]]</f>
        <v>11</v>
      </c>
      <c r="K185" s="28">
        <f>Tabel2[[#This Row],[TTL 1]]+Tabel2[[#This Row],[TTL 2]]+Tabel2[[#This Row],[TTL 3]]+Tabel2[[#This Row],[TTL 4]]+Tabel2[[#This Row],[TTL 5]]+Tabel2[[#This Row],[TTL 6]]+Tabel2[[#This Row],[TTL 7]]+Tabel2[[#This Row],[TTL 8]]+Tabel2[[#This Row],[TTL 9]]+Tabel2[[#This Row],[TTL 10]]</f>
        <v>26</v>
      </c>
      <c r="L185" s="170"/>
      <c r="M185" s="33"/>
      <c r="N185">
        <v>1</v>
      </c>
      <c r="R185" s="170">
        <f>SUM(Tabel2[[#This Row],[V 1]]*10+Tabel2[[#This Row],[GT 1]])/Tabel2[[#This Row],[AW 1]]*10+Tabel2[[#This Row],[BONUS 1]]</f>
        <v>0</v>
      </c>
      <c r="T185">
        <v>1</v>
      </c>
      <c r="X185" s="25">
        <f>SUM(Tabel2[[#This Row],[V 2]]*10+Tabel2[[#This Row],[GT 2]])/Tabel2[[#This Row],[AW 2]]*10+Tabel2[[#This Row],[BONUS 2]]</f>
        <v>0</v>
      </c>
      <c r="Y185">
        <v>16</v>
      </c>
      <c r="Z185">
        <v>10</v>
      </c>
      <c r="AA185">
        <v>1</v>
      </c>
      <c r="AB185">
        <v>16</v>
      </c>
      <c r="AD185" s="25">
        <f>SUM(Tabel2[[#This Row],[V 3]]*10+Tabel2[[#This Row],[GT 3]])/Tabel2[[#This Row],[AW 3]]*10+Tabel2[[#This Row],[BONUS 3]]</f>
        <v>26</v>
      </c>
      <c r="AF185">
        <v>1</v>
      </c>
      <c r="AJ185" s="25">
        <f>SUM(Tabel2[[#This Row],[V 4]]*10+Tabel2[[#This Row],[GT 4]])/Tabel2[[#This Row],[AW 4]]*10+Tabel2[[#This Row],[BONUS 4]]</f>
        <v>0</v>
      </c>
      <c r="AL185">
        <v>1</v>
      </c>
      <c r="AP185" s="25">
        <f>SUM(Tabel2[[#This Row],[V 5]]*10+Tabel2[[#This Row],[GT 5]])/Tabel2[[#This Row],[AW 5]]*10+Tabel2[[#This Row],[BONUS 5]]</f>
        <v>0</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5" s="24">
        <v>0</v>
      </c>
      <c r="BW185" s="24">
        <f>Tabel2[[#This Row],[Diploma]]-Tabel2[[#This Row],[Uitgeschreven]]</f>
        <v>0</v>
      </c>
      <c r="BX185" s="168" t="str">
        <f>IF(BW185=0,"geen actie",CONCATENATE("diploma uitschrijven: ",BU185," punten"))</f>
        <v>geen actie</v>
      </c>
      <c r="BZ185" s="162">
        <f>Tabel2[[#This Row],[pnt t/m 2021/22]]</f>
        <v>0</v>
      </c>
      <c r="CA185" s="162">
        <f>Tabel2[[#This Row],[pnt 2022/2023]]</f>
        <v>26</v>
      </c>
      <c r="CB185" s="162">
        <f t="shared" si="2"/>
        <v>26</v>
      </c>
    </row>
    <row r="186" spans="1:80" x14ac:dyDescent="0.3">
      <c r="A186" s="24" t="s">
        <v>314</v>
      </c>
      <c r="B186" s="24" t="s">
        <v>166</v>
      </c>
      <c r="D186" t="s">
        <v>685</v>
      </c>
      <c r="E186" s="24">
        <v>119779</v>
      </c>
      <c r="F186" s="27" t="s">
        <v>57</v>
      </c>
      <c r="G186" s="29">
        <f>Tabel2[[#This Row],[pnt t/m 2021/22]]+Tabel2[[#This Row],[pnt 2022/2023]]</f>
        <v>374.64141414141415</v>
      </c>
      <c r="H186">
        <v>2011</v>
      </c>
      <c r="I186">
        <v>2022</v>
      </c>
      <c r="J186" s="26">
        <f>Tabel2[[#This Row],[ijkdatum]]-Tabel2[[#This Row],[Geboren]]</f>
        <v>11</v>
      </c>
      <c r="K186" s="28">
        <f>Tabel2[[#This Row],[TTL 1]]+Tabel2[[#This Row],[TTL 2]]+Tabel2[[#This Row],[TTL 3]]+Tabel2[[#This Row],[TTL 4]]+Tabel2[[#This Row],[TTL 5]]+Tabel2[[#This Row],[TTL 6]]+Tabel2[[#This Row],[TTL 7]]+Tabel2[[#This Row],[TTL 8]]+Tabel2[[#This Row],[TTL 9]]+Tabel2[[#This Row],[TTL 10]]</f>
        <v>374.64141414141415</v>
      </c>
      <c r="L186" s="170"/>
      <c r="M186" s="33"/>
      <c r="N186">
        <v>1</v>
      </c>
      <c r="R186" s="170">
        <f>SUM(Tabel2[[#This Row],[V 1]]*10+Tabel2[[#This Row],[GT 1]])/Tabel2[[#This Row],[AW 1]]*10+Tabel2[[#This Row],[BONUS 1]]</f>
        <v>0</v>
      </c>
      <c r="S186">
        <v>3</v>
      </c>
      <c r="T186">
        <v>12</v>
      </c>
      <c r="U186">
        <v>8</v>
      </c>
      <c r="V186">
        <v>51</v>
      </c>
      <c r="X186" s="25">
        <f>SUM(Tabel2[[#This Row],[V 2]]*10+Tabel2[[#This Row],[GT 2]])/Tabel2[[#This Row],[AW 2]]*10+Tabel2[[#This Row],[BONUS 2]]</f>
        <v>109.16666666666666</v>
      </c>
      <c r="Y186">
        <v>4</v>
      </c>
      <c r="Z186">
        <v>11</v>
      </c>
      <c r="AA186">
        <v>4</v>
      </c>
      <c r="AB186">
        <v>33</v>
      </c>
      <c r="AD186" s="25">
        <f>SUM(Tabel2[[#This Row],[V 3]]*10+Tabel2[[#This Row],[GT 3]])/Tabel2[[#This Row],[AW 3]]*10+Tabel2[[#This Row],[BONUS 3]]</f>
        <v>66.363636363636374</v>
      </c>
      <c r="AF186">
        <v>1</v>
      </c>
      <c r="AJ186" s="25">
        <f>SUM(Tabel2[[#This Row],[V 4]]*10+Tabel2[[#This Row],[GT 4]])/Tabel2[[#This Row],[AW 4]]*10+Tabel2[[#This Row],[BONUS 4]]</f>
        <v>0</v>
      </c>
      <c r="AK186">
        <v>4</v>
      </c>
      <c r="AL186">
        <v>10</v>
      </c>
      <c r="AM186">
        <v>4</v>
      </c>
      <c r="AN186">
        <v>38</v>
      </c>
      <c r="AP186" s="25">
        <f>SUM(Tabel2[[#This Row],[V 5]]*10+Tabel2[[#This Row],[GT 5]])/Tabel2[[#This Row],[AW 5]]*10+Tabel2[[#This Row],[BONUS 5]]</f>
        <v>78</v>
      </c>
      <c r="AQ186">
        <v>3</v>
      </c>
      <c r="AR186">
        <v>9</v>
      </c>
      <c r="AS186">
        <v>7</v>
      </c>
      <c r="AT186">
        <v>39</v>
      </c>
      <c r="AV186" s="25">
        <f>SUM(Tabel2[[#This Row],[V 6]]*10+Tabel2[[#This Row],[GT 6]])/Tabel2[[#This Row],[AW 6]]*10+Tabel2[[#This Row],[BONUS 6]]</f>
        <v>121.11111111111111</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6" s="24">
        <v>250</v>
      </c>
      <c r="BW186" s="24">
        <f>Tabel2[[#This Row],[Diploma]]-Tabel2[[#This Row],[Uitgeschreven]]</f>
        <v>0</v>
      </c>
      <c r="BX186" s="168" t="str">
        <f>IF(BW186=0,"geen actie",CONCATENATE("diploma uitschrijven: ",BU186," punten"))</f>
        <v>geen actie</v>
      </c>
      <c r="BZ186" s="162">
        <f>Tabel2[[#This Row],[pnt t/m 2021/22]]</f>
        <v>0</v>
      </c>
      <c r="CA186" s="162">
        <f>Tabel2[[#This Row],[pnt 2022/2023]]</f>
        <v>374.64141414141415</v>
      </c>
      <c r="CB186" s="162">
        <f t="shared" si="2"/>
        <v>374.64141414141415</v>
      </c>
    </row>
    <row r="187" spans="1:80" x14ac:dyDescent="0.3">
      <c r="A187" s="24" t="s">
        <v>288</v>
      </c>
      <c r="B187" s="24" t="s">
        <v>166</v>
      </c>
      <c r="D187" t="s">
        <v>647</v>
      </c>
      <c r="E187" s="24">
        <v>117744</v>
      </c>
      <c r="F187" s="27" t="s">
        <v>635</v>
      </c>
      <c r="G187" s="29">
        <f>Tabel2[[#This Row],[pnt t/m 2021/22]]+Tabel2[[#This Row],[pnt 2022/2023]]</f>
        <v>558.71428571428567</v>
      </c>
      <c r="H187">
        <v>2009</v>
      </c>
      <c r="I187">
        <v>2022</v>
      </c>
      <c r="J187" s="26">
        <f>Tabel2[[#This Row],[ijkdatum]]-Tabel2[[#This Row],[Geboren]]</f>
        <v>13</v>
      </c>
      <c r="K187" s="28">
        <f>Tabel2[[#This Row],[TTL 1]]+Tabel2[[#This Row],[TTL 2]]+Tabel2[[#This Row],[TTL 3]]+Tabel2[[#This Row],[TTL 4]]+Tabel2[[#This Row],[TTL 5]]+Tabel2[[#This Row],[TTL 6]]+Tabel2[[#This Row],[TTL 7]]+Tabel2[[#This Row],[TTL 8]]+Tabel2[[#This Row],[TTL 9]]+Tabel2[[#This Row],[TTL 10]]</f>
        <v>111.71428571428571</v>
      </c>
      <c r="L187" s="170">
        <v>447</v>
      </c>
      <c r="M187" s="33">
        <v>1</v>
      </c>
      <c r="N187">
        <v>10</v>
      </c>
      <c r="O187">
        <v>1</v>
      </c>
      <c r="P187">
        <v>17</v>
      </c>
      <c r="R187" s="170">
        <f>SUM(Tabel2[[#This Row],[V 1]]*10+Tabel2[[#This Row],[GT 1]])/Tabel2[[#This Row],[AW 1]]*10+Tabel2[[#This Row],[BONUS 1]]</f>
        <v>27</v>
      </c>
      <c r="T187">
        <v>1</v>
      </c>
      <c r="X187" s="25">
        <f>SUM(Tabel2[[#This Row],[V 2]]*10+Tabel2[[#This Row],[GT 2]])/Tabel2[[#This Row],[AW 2]]*10+Tabel2[[#This Row],[BONUS 2]]</f>
        <v>0</v>
      </c>
      <c r="Y187">
        <v>2</v>
      </c>
      <c r="Z187">
        <v>7</v>
      </c>
      <c r="AA187">
        <v>2</v>
      </c>
      <c r="AB187">
        <v>19</v>
      </c>
      <c r="AD187" s="25">
        <f>SUM(Tabel2[[#This Row],[V 3]]*10+Tabel2[[#This Row],[GT 3]])/Tabel2[[#This Row],[AW 3]]*10+Tabel2[[#This Row],[BONUS 3]]</f>
        <v>55.714285714285708</v>
      </c>
      <c r="AF187">
        <v>1</v>
      </c>
      <c r="AJ187" s="25">
        <f>SUM(Tabel2[[#This Row],[V 4]]*10+Tabel2[[#This Row],[GT 4]])/Tabel2[[#This Row],[AW 4]]*10+Tabel2[[#This Row],[BONUS 4]]</f>
        <v>0</v>
      </c>
      <c r="AK187">
        <v>2</v>
      </c>
      <c r="AL187">
        <v>10</v>
      </c>
      <c r="AM187">
        <v>1</v>
      </c>
      <c r="AN187">
        <v>19</v>
      </c>
      <c r="AP187" s="25">
        <f>SUM(Tabel2[[#This Row],[V 5]]*10+Tabel2[[#This Row],[GT 5]])/Tabel2[[#This Row],[AW 5]]*10+Tabel2[[#This Row],[BONUS 5]]</f>
        <v>29</v>
      </c>
      <c r="AR187">
        <v>1</v>
      </c>
      <c r="AV187" s="25">
        <f>SUM(Tabel2[[#This Row],[V 6]]*10+Tabel2[[#This Row],[GT 6]])/Tabel2[[#This Row],[AW 6]]*10+Tabel2[[#This Row],[BONUS 6]]</f>
        <v>0</v>
      </c>
      <c r="AX187">
        <v>1</v>
      </c>
      <c r="BB187" s="25">
        <f>SUM(Tabel2[[#This Row],[V 7]]*10+Tabel2[[#This Row],[GT 7]])/Tabel2[[#This Row],[AW 7]]*10+Tabel2[[#This Row],[BONUS 7]]</f>
        <v>0</v>
      </c>
      <c r="BD187">
        <v>1</v>
      </c>
      <c r="BH187" s="25">
        <f>SUM(Tabel2[[#This Row],[V 8]]*10+Tabel2[[#This Row],[GT 8]])/Tabel2[[#This Row],[AW 8]]*10+Tabel2[[#This Row],[BONUS 8]]</f>
        <v>0</v>
      </c>
      <c r="BJ187">
        <v>1</v>
      </c>
      <c r="BN187" s="25">
        <f>SUM(Tabel2[[#This Row],[V 9]]*10+Tabel2[[#This Row],[GT 9]])/Tabel2[[#This Row],[AW 9]]*10+Tabel2[[#This Row],[BONUS 9]]</f>
        <v>0</v>
      </c>
      <c r="BP187">
        <v>1</v>
      </c>
      <c r="BT187" s="25">
        <f>SUM(Tabel2[[#This Row],[V 10]]*10+Tabel2[[#This Row],[GT 10]])/Tabel2[[#This Row],[AW 10]]*10+Tabel2[[#This Row],[BONUS 10]]</f>
        <v>0</v>
      </c>
      <c r="BU18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87" s="24">
        <v>500</v>
      </c>
      <c r="BW187" s="24">
        <f>Tabel2[[#This Row],[Diploma]]-Tabel2[[#This Row],[Uitgeschreven]]</f>
        <v>0</v>
      </c>
      <c r="BX187" s="168" t="str">
        <f>IF(BW187=0,"geen actie",CONCATENATE("diploma uitschrijven: ",BU187," punten"))</f>
        <v>geen actie</v>
      </c>
      <c r="BZ187" s="162">
        <f>Tabel2[[#This Row],[pnt t/m 2021/22]]</f>
        <v>447</v>
      </c>
      <c r="CA187" s="162">
        <f>Tabel2[[#This Row],[pnt 2022/2023]]</f>
        <v>111.71428571428571</v>
      </c>
      <c r="CB187" s="162">
        <f t="shared" si="2"/>
        <v>558.71428571428567</v>
      </c>
    </row>
    <row r="188" spans="1:80" x14ac:dyDescent="0.3">
      <c r="A188" s="24" t="s">
        <v>209</v>
      </c>
      <c r="B188" s="24" t="s">
        <v>217</v>
      </c>
      <c r="D188" t="s">
        <v>240</v>
      </c>
      <c r="F188" s="27" t="s">
        <v>28</v>
      </c>
      <c r="G188" s="166">
        <f>Tabel2[[#This Row],[pnt t/m 2021/22]]+Tabel2[[#This Row],[pnt 2022/2023]]</f>
        <v>80</v>
      </c>
      <c r="H188">
        <v>2010</v>
      </c>
      <c r="I188">
        <v>2022</v>
      </c>
      <c r="J188" s="26">
        <f>Tabel2[[#This Row],[ijkdatum]]-Tabel2[[#This Row],[Geboren]]</f>
        <v>12</v>
      </c>
      <c r="K188" s="28">
        <f>Tabel2[[#This Row],[TTL 1]]+Tabel2[[#This Row],[TTL 2]]+Tabel2[[#This Row],[TTL 3]]+Tabel2[[#This Row],[TTL 4]]+Tabel2[[#This Row],[TTL 5]]+Tabel2[[#This Row],[TTL 6]]+Tabel2[[#This Row],[TTL 7]]+Tabel2[[#This Row],[TTL 8]]+Tabel2[[#This Row],[TTL 9]]+Tabel2[[#This Row],[TTL 10]]</f>
        <v>0</v>
      </c>
      <c r="L188" s="163">
        <v>80</v>
      </c>
      <c r="M188" s="33"/>
      <c r="N188">
        <v>1</v>
      </c>
      <c r="R188" s="29">
        <f>SUM(Tabel2[[#This Row],[V 1]]*10+Tabel2[[#This Row],[GT 1]])/Tabel2[[#This Row],[AW 1]]*10+Tabel2[[#This Row],[BONUS 1]]</f>
        <v>0</v>
      </c>
      <c r="T188">
        <v>1</v>
      </c>
      <c r="X188" s="25">
        <f>SUM(Tabel2[[#This Row],[V 2]]*10+Tabel2[[#This Row],[GT 2]])/Tabel2[[#This Row],[AW 2]]*10+Tabel2[[#This Row],[BONUS 2]]</f>
        <v>0</v>
      </c>
      <c r="Z188">
        <v>1</v>
      </c>
      <c r="AD188" s="25">
        <f>SUM(Tabel2[[#This Row],[V 3]]*10+Tabel2[[#This Row],[GT 3]])/Tabel2[[#This Row],[AW 3]]*10+Tabel2[[#This Row],[BONUS 3]]</f>
        <v>0</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8" s="24">
        <v>0</v>
      </c>
      <c r="BW188" s="32">
        <f>Tabel2[[#This Row],[Diploma]]-Tabel2[[#This Row],[Uitgeschreven]]</f>
        <v>0</v>
      </c>
      <c r="BX188" s="2" t="str">
        <f>IF(BW188=0,"geen actie",CONCATENATE("diploma uitschrijven: ",BU188," punten"))</f>
        <v>geen actie</v>
      </c>
      <c r="BZ188" s="162">
        <f>Tabel2[[#This Row],[pnt t/m 2021/22]]</f>
        <v>80</v>
      </c>
      <c r="CA188" s="162">
        <f>Tabel2[[#This Row],[pnt 2022/2023]]</f>
        <v>0</v>
      </c>
      <c r="CB188" s="162">
        <f t="shared" si="2"/>
        <v>80</v>
      </c>
    </row>
    <row r="189" spans="1:80" x14ac:dyDescent="0.3">
      <c r="A189" s="24" t="s">
        <v>251</v>
      </c>
      <c r="B189" s="24" t="s">
        <v>166</v>
      </c>
      <c r="D189" t="s">
        <v>273</v>
      </c>
      <c r="F189" s="27" t="s">
        <v>88</v>
      </c>
      <c r="G189" s="166">
        <f>Tabel2[[#This Row],[pnt t/m 2021/22]]+Tabel2[[#This Row],[pnt 2022/2023]]</f>
        <v>555.68181818181824</v>
      </c>
      <c r="H189">
        <v>2009</v>
      </c>
      <c r="I189">
        <v>2022</v>
      </c>
      <c r="J189" s="26">
        <f>Tabel2[[#This Row],[ijkdatum]]-Tabel2[[#This Row],[Geboren]]</f>
        <v>13</v>
      </c>
      <c r="K189" s="28">
        <f>Tabel2[[#This Row],[TTL 1]]+Tabel2[[#This Row],[TTL 2]]+Tabel2[[#This Row],[TTL 3]]+Tabel2[[#This Row],[TTL 4]]+Tabel2[[#This Row],[TTL 5]]+Tabel2[[#This Row],[TTL 6]]+Tabel2[[#This Row],[TTL 7]]+Tabel2[[#This Row],[TTL 8]]+Tabel2[[#This Row],[TTL 9]]+Tabel2[[#This Row],[TTL 10]]</f>
        <v>238.18181818181819</v>
      </c>
      <c r="L189" s="163">
        <v>317.5</v>
      </c>
      <c r="M189" s="33"/>
      <c r="N189">
        <v>1</v>
      </c>
      <c r="R189" s="29">
        <f>SUM(Tabel2[[#This Row],[V 1]]*10+Tabel2[[#This Row],[GT 1]])/Tabel2[[#This Row],[AW 1]]*10+Tabel2[[#This Row],[BONUS 1]]</f>
        <v>0</v>
      </c>
      <c r="S189">
        <v>13</v>
      </c>
      <c r="T189">
        <v>11</v>
      </c>
      <c r="U189">
        <v>5</v>
      </c>
      <c r="V189">
        <v>36</v>
      </c>
      <c r="X189" s="25">
        <f>SUM(Tabel2[[#This Row],[V 2]]*10+Tabel2[[#This Row],[GT 2]])/Tabel2[[#This Row],[AW 2]]*10+Tabel2[[#This Row],[BONUS 2]]</f>
        <v>78.181818181818187</v>
      </c>
      <c r="Z189">
        <v>1</v>
      </c>
      <c r="AD189" s="25">
        <f>SUM(Tabel2[[#This Row],[V 3]]*10+Tabel2[[#This Row],[GT 3]])/Tabel2[[#This Row],[AW 3]]*10+Tabel2[[#This Row],[BONUS 3]]</f>
        <v>0</v>
      </c>
      <c r="AE189">
        <v>6</v>
      </c>
      <c r="AF189">
        <v>11</v>
      </c>
      <c r="AG189">
        <v>6</v>
      </c>
      <c r="AH189">
        <v>39</v>
      </c>
      <c r="AJ189" s="25">
        <f>SUM(Tabel2[[#This Row],[V 4]]*10+Tabel2[[#This Row],[GT 4]])/Tabel2[[#This Row],[AW 4]]*10+Tabel2[[#This Row],[BONUS 4]]</f>
        <v>90</v>
      </c>
      <c r="AL189">
        <v>1</v>
      </c>
      <c r="AP189" s="25">
        <f>SUM(Tabel2[[#This Row],[V 5]]*10+Tabel2[[#This Row],[GT 5]])/Tabel2[[#This Row],[AW 5]]*10+Tabel2[[#This Row],[BONUS 5]]</f>
        <v>0</v>
      </c>
      <c r="AQ189">
        <v>17</v>
      </c>
      <c r="AR189">
        <v>14</v>
      </c>
      <c r="AS189">
        <v>5</v>
      </c>
      <c r="AT189">
        <v>48</v>
      </c>
      <c r="AV189" s="25">
        <f>SUM(Tabel2[[#This Row],[V 6]]*10+Tabel2[[#This Row],[GT 6]])/Tabel2[[#This Row],[AW 6]]*10+Tabel2[[#This Row],[BONUS 6]]</f>
        <v>70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89" s="24">
        <v>250</v>
      </c>
      <c r="BW189" s="32">
        <f>Tabel2[[#This Row],[Diploma]]-Tabel2[[#This Row],[Uitgeschreven]]</f>
        <v>250</v>
      </c>
      <c r="BX189" s="2" t="str">
        <f>IF(BW189=0,"geen actie",CONCATENATE("diploma uitschrijven: ",BU189," punten"))</f>
        <v>diploma uitschrijven: 500 punten</v>
      </c>
      <c r="BZ189" s="162">
        <f>Tabel2[[#This Row],[pnt t/m 2021/22]]</f>
        <v>317.5</v>
      </c>
      <c r="CA189" s="162">
        <f>Tabel2[[#This Row],[pnt 2022/2023]]</f>
        <v>238.18181818181819</v>
      </c>
      <c r="CB189" s="162">
        <f t="shared" si="2"/>
        <v>555.68181818181824</v>
      </c>
    </row>
    <row r="190" spans="1:80" x14ac:dyDescent="0.3">
      <c r="A190" s="24" t="s">
        <v>209</v>
      </c>
      <c r="D190" t="s">
        <v>241</v>
      </c>
      <c r="E190" s="24">
        <v>117628</v>
      </c>
      <c r="F190" s="27" t="s">
        <v>43</v>
      </c>
      <c r="G190" s="166">
        <f>Tabel2[[#This Row],[pnt t/m 2021/22]]+Tabel2[[#This Row],[pnt 2022/2023]]</f>
        <v>1205.2857142857142</v>
      </c>
      <c r="H190">
        <v>2010</v>
      </c>
      <c r="I190">
        <v>2022</v>
      </c>
      <c r="J190" s="26">
        <f>Tabel2[[#This Row],[ijkdatum]]-Tabel2[[#This Row],[Geboren]]</f>
        <v>12</v>
      </c>
      <c r="K190" s="28">
        <f>Tabel2[[#This Row],[TTL 1]]+Tabel2[[#This Row],[TTL 2]]+Tabel2[[#This Row],[TTL 3]]+Tabel2[[#This Row],[TTL 4]]+Tabel2[[#This Row],[TTL 5]]+Tabel2[[#This Row],[TTL 6]]+Tabel2[[#This Row],[TTL 7]]+Tabel2[[#This Row],[TTL 8]]+Tabel2[[#This Row],[TTL 9]]+Tabel2[[#This Row],[TTL 10]]</f>
        <v>414.82692307692309</v>
      </c>
      <c r="L190" s="170">
        <v>790.45879120879113</v>
      </c>
      <c r="M190" s="33"/>
      <c r="N190">
        <v>1</v>
      </c>
      <c r="R190" s="29">
        <f>SUM(Tabel2[[#This Row],[V 1]]*10+Tabel2[[#This Row],[GT 1]])/Tabel2[[#This Row],[AW 1]]*10+Tabel2[[#This Row],[BONUS 1]]</f>
        <v>0</v>
      </c>
      <c r="S190">
        <v>10</v>
      </c>
      <c r="T190">
        <v>13</v>
      </c>
      <c r="U190">
        <v>10</v>
      </c>
      <c r="V190">
        <v>60</v>
      </c>
      <c r="X190" s="25">
        <f>SUM(Tabel2[[#This Row],[V 2]]*10+Tabel2[[#This Row],[GT 2]])/Tabel2[[#This Row],[AW 2]]*10+Tabel2[[#This Row],[BONUS 2]]</f>
        <v>123.07692307692308</v>
      </c>
      <c r="Z190">
        <v>1</v>
      </c>
      <c r="AD190" s="25">
        <f>SUM(Tabel2[[#This Row],[V 3]]*10+Tabel2[[#This Row],[GT 3]])/Tabel2[[#This Row],[AW 3]]*10+Tabel2[[#This Row],[BONUS 3]]</f>
        <v>0</v>
      </c>
      <c r="AE190">
        <v>7</v>
      </c>
      <c r="AF190">
        <v>10</v>
      </c>
      <c r="AG190">
        <v>6</v>
      </c>
      <c r="AH190">
        <v>34</v>
      </c>
      <c r="AJ190" s="25">
        <f>SUM(Tabel2[[#This Row],[V 4]]*10+Tabel2[[#This Row],[GT 4]])/Tabel2[[#This Row],[AW 4]]*10+Tabel2[[#This Row],[BONUS 4]]</f>
        <v>94</v>
      </c>
      <c r="AK190">
        <v>10</v>
      </c>
      <c r="AL190">
        <v>10</v>
      </c>
      <c r="AM190">
        <v>9</v>
      </c>
      <c r="AN190">
        <v>49</v>
      </c>
      <c r="AP190" s="25">
        <f>SUM(Tabel2[[#This Row],[V 5]]*10+Tabel2[[#This Row],[GT 5]])/Tabel2[[#This Row],[AW 5]]*10+Tabel2[[#This Row],[BONUS 5]]</f>
        <v>139</v>
      </c>
      <c r="AQ190">
        <v>9</v>
      </c>
      <c r="AR190">
        <v>8</v>
      </c>
      <c r="AS190">
        <v>2</v>
      </c>
      <c r="AT190">
        <v>27</v>
      </c>
      <c r="AV190" s="25">
        <f>SUM(Tabel2[[#This Row],[V 6]]*10+Tabel2[[#This Row],[GT 6]])/Tabel2[[#This Row],[AW 6]]*10+Tabel2[[#This Row],[BONUS 6]]</f>
        <v>58.75</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0" s="24">
        <v>1000</v>
      </c>
      <c r="BW190" s="32">
        <f>Tabel2[[#This Row],[Diploma]]-Tabel2[[#This Row],[Uitgeschreven]]</f>
        <v>0</v>
      </c>
      <c r="BX190" s="2" t="str">
        <f>IF(BW190=0,"geen actie",CONCATENATE("diploma uitschrijven: ",BU190," punten"))</f>
        <v>geen actie</v>
      </c>
      <c r="BZ190" s="162">
        <f>Tabel2[[#This Row],[pnt t/m 2021/22]]</f>
        <v>790.45879120879113</v>
      </c>
      <c r="CA190" s="162">
        <f>Tabel2[[#This Row],[pnt 2022/2023]]</f>
        <v>414.82692307692309</v>
      </c>
      <c r="CB190" s="162">
        <f t="shared" si="2"/>
        <v>1205.2857142857142</v>
      </c>
    </row>
    <row r="191" spans="1:80" x14ac:dyDescent="0.3">
      <c r="A191" s="24" t="s">
        <v>208</v>
      </c>
      <c r="D191" t="s">
        <v>201</v>
      </c>
      <c r="E191" s="24">
        <v>118243</v>
      </c>
      <c r="F191" s="27" t="s">
        <v>172</v>
      </c>
      <c r="G191" s="166">
        <f>Tabel2[[#This Row],[pnt t/m 2021/22]]+Tabel2[[#This Row],[pnt 2022/2023]]</f>
        <v>62</v>
      </c>
      <c r="H191">
        <v>2006</v>
      </c>
      <c r="I191">
        <v>2022</v>
      </c>
      <c r="J191" s="26">
        <f>Tabel2[[#This Row],[ijkdatum]]-Tabel2[[#This Row],[Geboren]]</f>
        <v>16</v>
      </c>
      <c r="K191" s="28">
        <f>Tabel2[[#This Row],[TTL 1]]+Tabel2[[#This Row],[TTL 2]]+Tabel2[[#This Row],[TTL 3]]+Tabel2[[#This Row],[TTL 4]]+Tabel2[[#This Row],[TTL 5]]+Tabel2[[#This Row],[TTL 6]]+Tabel2[[#This Row],[TTL 7]]+Tabel2[[#This Row],[TTL 8]]+Tabel2[[#This Row],[TTL 9]]+Tabel2[[#This Row],[TTL 10]]</f>
        <v>0</v>
      </c>
      <c r="L191" s="163">
        <v>62</v>
      </c>
      <c r="M191" s="33"/>
      <c r="N191">
        <v>1</v>
      </c>
      <c r="R191" s="29">
        <f>SUM(Tabel2[[#This Row],[V 1]]*10+Tabel2[[#This Row],[GT 1]])/Tabel2[[#This Row],[AW 1]]*10+Tabel2[[#This Row],[BONUS 1]]</f>
        <v>0</v>
      </c>
      <c r="T191">
        <v>1</v>
      </c>
      <c r="X191" s="25">
        <f>SUM(Tabel2[[#This Row],[V 2]]*10+Tabel2[[#This Row],[GT 2]])/Tabel2[[#This Row],[AW 2]]*10+Tabel2[[#This Row],[BONUS 2]]</f>
        <v>0</v>
      </c>
      <c r="Z191">
        <v>1</v>
      </c>
      <c r="AD191" s="25">
        <f>SUM(Tabel2[[#This Row],[V 3]]*10+Tabel2[[#This Row],[GT 3]])/Tabel2[[#This Row],[AW 3]]*10+Tabel2[[#This Row],[BONUS 3]]</f>
        <v>0</v>
      </c>
      <c r="AF191">
        <v>1</v>
      </c>
      <c r="AJ191" s="25">
        <f>SUM(Tabel2[[#This Row],[V 4]]*10+Tabel2[[#This Row],[GT 4]])/Tabel2[[#This Row],[AW 4]]*10+Tabel2[[#This Row],[BONUS 4]]</f>
        <v>0</v>
      </c>
      <c r="AL191">
        <v>1</v>
      </c>
      <c r="AP191" s="25">
        <f>SUM(Tabel2[[#This Row],[V 5]]*10+Tabel2[[#This Row],[GT 5]])/Tabel2[[#This Row],[AW 5]]*10+Tabel2[[#This Row],[BONUS 5]]</f>
        <v>0</v>
      </c>
      <c r="AR191">
        <v>1</v>
      </c>
      <c r="AV191" s="25">
        <f>SUM(Tabel2[[#This Row],[V 6]]*10+Tabel2[[#This Row],[GT 6]])/Tabel2[[#This Row],[AW 6]]*10+Tabel2[[#This Row],[BONUS 6]]</f>
        <v>0</v>
      </c>
      <c r="AX191">
        <v>1</v>
      </c>
      <c r="BB191" s="25">
        <f>SUM(Tabel2[[#This Row],[V 7]]*10+Tabel2[[#This Row],[GT 7]])/Tabel2[[#This Row],[AW 7]]*10+Tabel2[[#This Row],[BONUS 7]]</f>
        <v>0</v>
      </c>
      <c r="BD191">
        <v>1</v>
      </c>
      <c r="BH191" s="25">
        <f>SUM(Tabel2[[#This Row],[V 8]]*10+Tabel2[[#This Row],[GT 8]])/Tabel2[[#This Row],[AW 8]]*10+Tabel2[[#This Row],[BONUS 8]]</f>
        <v>0</v>
      </c>
      <c r="BJ191">
        <v>1</v>
      </c>
      <c r="BN191" s="2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32">
        <f>Tabel2[[#This Row],[Diploma]]-Tabel2[[#This Row],[Uitgeschreven]]</f>
        <v>0</v>
      </c>
      <c r="BX191" s="2" t="str">
        <f>IF(BW191=0,"geen actie",CONCATENATE("diploma uitschrijven: ",BU191," punten"))</f>
        <v>geen actie</v>
      </c>
      <c r="BZ191" s="162">
        <f>Tabel2[[#This Row],[pnt t/m 2021/22]]</f>
        <v>62</v>
      </c>
      <c r="CA191" s="162">
        <f>Tabel2[[#This Row],[pnt 2022/2023]]</f>
        <v>0</v>
      </c>
      <c r="CB191" s="162">
        <f t="shared" si="2"/>
        <v>62</v>
      </c>
    </row>
    <row r="192" spans="1:80" x14ac:dyDescent="0.3">
      <c r="A192" s="24" t="s">
        <v>208</v>
      </c>
      <c r="D192" t="s">
        <v>242</v>
      </c>
      <c r="E192" s="24">
        <v>119414</v>
      </c>
      <c r="F192" s="27" t="s">
        <v>43</v>
      </c>
      <c r="G192" s="166">
        <f>Tabel2[[#This Row],[pnt t/m 2021/22]]+Tabel2[[#This Row],[pnt 2022/2023]]</f>
        <v>98.75</v>
      </c>
      <c r="H192">
        <v>2010</v>
      </c>
      <c r="I192">
        <v>2022</v>
      </c>
      <c r="J192" s="26">
        <f>Tabel2[[#This Row],[ijkdatum]]-Tabel2[[#This Row],[Geboren]]</f>
        <v>12</v>
      </c>
      <c r="K192" s="28">
        <f>Tabel2[[#This Row],[TTL 1]]+Tabel2[[#This Row],[TTL 2]]+Tabel2[[#This Row],[TTL 3]]+Tabel2[[#This Row],[TTL 4]]+Tabel2[[#This Row],[TTL 5]]+Tabel2[[#This Row],[TTL 6]]+Tabel2[[#This Row],[TTL 7]]+Tabel2[[#This Row],[TTL 8]]+Tabel2[[#This Row],[TTL 9]]+Tabel2[[#This Row],[TTL 10]]</f>
        <v>0</v>
      </c>
      <c r="L192" s="163">
        <v>98.75</v>
      </c>
      <c r="M192" s="33"/>
      <c r="N192">
        <v>1</v>
      </c>
      <c r="R192" s="29">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32">
        <f>Tabel2[[#This Row],[Diploma]]-Tabel2[[#This Row],[Uitgeschreven]]</f>
        <v>0</v>
      </c>
      <c r="BX192" s="2" t="str">
        <f>IF(BW192=0,"geen actie",CONCATENATE("diploma uitschrijven: ",BU192," punten"))</f>
        <v>geen actie</v>
      </c>
      <c r="BZ192" s="162">
        <f>Tabel2[[#This Row],[pnt t/m 2021/22]]</f>
        <v>98.75</v>
      </c>
      <c r="CA192" s="162">
        <f>Tabel2[[#This Row],[pnt 2022/2023]]</f>
        <v>0</v>
      </c>
      <c r="CB192" s="162">
        <f t="shared" si="2"/>
        <v>98.75</v>
      </c>
    </row>
    <row r="193" spans="1:80" x14ac:dyDescent="0.3">
      <c r="A193" s="24" t="s">
        <v>208</v>
      </c>
      <c r="B193" s="24" t="s">
        <v>166</v>
      </c>
      <c r="D193" t="s">
        <v>202</v>
      </c>
      <c r="E193" s="24">
        <v>117850</v>
      </c>
      <c r="F193" s="27" t="s">
        <v>191</v>
      </c>
      <c r="G193" s="166">
        <f>Tabel2[[#This Row],[pnt t/m 2021/22]]+Tabel2[[#This Row],[pnt 2022/2023]]</f>
        <v>324.40476190476193</v>
      </c>
      <c r="H193">
        <v>2008</v>
      </c>
      <c r="I193">
        <v>2022</v>
      </c>
      <c r="J193" s="26">
        <f>Tabel2[[#This Row],[ijkdatum]]-Tabel2[[#This Row],[Geboren]]</f>
        <v>14</v>
      </c>
      <c r="K193" s="28">
        <f>Tabel2[[#This Row],[TTL 1]]+Tabel2[[#This Row],[TTL 2]]+Tabel2[[#This Row],[TTL 3]]+Tabel2[[#This Row],[TTL 4]]+Tabel2[[#This Row],[TTL 5]]+Tabel2[[#This Row],[TTL 6]]+Tabel2[[#This Row],[TTL 7]]+Tabel2[[#This Row],[TTL 8]]+Tabel2[[#This Row],[TTL 9]]+Tabel2[[#This Row],[TTL 10]]</f>
        <v>90</v>
      </c>
      <c r="L193" s="163">
        <v>234.40476190476193</v>
      </c>
      <c r="M193" s="33">
        <v>16</v>
      </c>
      <c r="N193">
        <v>8</v>
      </c>
      <c r="O193">
        <v>4</v>
      </c>
      <c r="P193">
        <v>32</v>
      </c>
      <c r="R193" s="29">
        <f>SUM(Tabel2[[#This Row],[V 1]]*10+Tabel2[[#This Row],[GT 1]])/Tabel2[[#This Row],[AW 1]]*10+Tabel2[[#This Row],[BONUS 1]]</f>
        <v>90</v>
      </c>
      <c r="T193">
        <v>1</v>
      </c>
      <c r="X193" s="25">
        <f>SUM(Tabel2[[#This Row],[V 2]]*10+Tabel2[[#This Row],[GT 2]])/Tabel2[[#This Row],[AW 2]]*10+Tabel2[[#This Row],[BONUS 2]]</f>
        <v>0</v>
      </c>
      <c r="Z193">
        <v>1</v>
      </c>
      <c r="AD193" s="25">
        <f>SUM(Tabel2[[#This Row],[V 3]]*10+Tabel2[[#This Row],[GT 3]])/Tabel2[[#This Row],[AW 3]]*10+Tabel2[[#This Row],[BONUS 3]]</f>
        <v>0</v>
      </c>
      <c r="AF193">
        <v>1</v>
      </c>
      <c r="AJ193" s="25">
        <f>SUM(Tabel2[[#This Row],[V 4]]*10+Tabel2[[#This Row],[GT 4]])/Tabel2[[#This Row],[AW 4]]*10+Tabel2[[#This Row],[BONUS 4]]</f>
        <v>0</v>
      </c>
      <c r="AL193">
        <v>1</v>
      </c>
      <c r="AP193" s="25">
        <f>SUM(Tabel2[[#This Row],[V 5]]*10+Tabel2[[#This Row],[GT 5]])/Tabel2[[#This Row],[AW 5]]*10+Tabel2[[#This Row],[BONUS 5]]</f>
        <v>0</v>
      </c>
      <c r="AR193">
        <v>1</v>
      </c>
      <c r="AV193" s="25">
        <f>SUM(Tabel2[[#This Row],[V 6]]*10+Tabel2[[#This Row],[GT 6]])/Tabel2[[#This Row],[AW 6]]*10+Tabel2[[#This Row],[BONUS 6]]</f>
        <v>0</v>
      </c>
      <c r="AX193">
        <v>1</v>
      </c>
      <c r="BB193" s="25">
        <f>SUM(Tabel2[[#This Row],[V 7]]*10+Tabel2[[#This Row],[GT 7]])/Tabel2[[#This Row],[AW 7]]*10+Tabel2[[#This Row],[BONUS 7]]</f>
        <v>0</v>
      </c>
      <c r="BD193">
        <v>1</v>
      </c>
      <c r="BH193" s="25">
        <f>SUM(Tabel2[[#This Row],[V 8]]*10+Tabel2[[#This Row],[GT 8]])/Tabel2[[#This Row],[AW 8]]*10+Tabel2[[#This Row],[BONUS 8]]</f>
        <v>0</v>
      </c>
      <c r="BJ193">
        <v>1</v>
      </c>
      <c r="BN193" s="2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93" s="24">
        <v>250</v>
      </c>
      <c r="BW193" s="32">
        <f>Tabel2[[#This Row],[Diploma]]-Tabel2[[#This Row],[Uitgeschreven]]</f>
        <v>0</v>
      </c>
      <c r="BX193" s="2" t="str">
        <f>IF(BW193=0,"geen actie",CONCATENATE("diploma uitschrijven: ",BU193," punten"))</f>
        <v>geen actie</v>
      </c>
      <c r="BZ193" s="162">
        <f>Tabel2[[#This Row],[pnt t/m 2021/22]]</f>
        <v>234.40476190476193</v>
      </c>
      <c r="CA193" s="162">
        <f>Tabel2[[#This Row],[pnt 2022/2023]]</f>
        <v>90</v>
      </c>
      <c r="CB193" s="162">
        <f t="shared" si="2"/>
        <v>324.40476190476193</v>
      </c>
    </row>
    <row r="194" spans="1:80" x14ac:dyDescent="0.3">
      <c r="A194" s="24" t="s">
        <v>208</v>
      </c>
      <c r="B194" s="24" t="s">
        <v>166</v>
      </c>
      <c r="D194" t="s">
        <v>203</v>
      </c>
      <c r="E194" s="24">
        <v>116616</v>
      </c>
      <c r="F194" s="27" t="s">
        <v>19</v>
      </c>
      <c r="G194" s="166">
        <f>Tabel2[[#This Row],[pnt t/m 2021/22]]+Tabel2[[#This Row],[pnt 2022/2023]]</f>
        <v>2518.3611111111109</v>
      </c>
      <c r="H194">
        <v>2007</v>
      </c>
      <c r="I194">
        <v>2022</v>
      </c>
      <c r="J194" s="26">
        <f>Tabel2[[#This Row],[ijkdatum]]-Tabel2[[#This Row],[Geboren]]</f>
        <v>15</v>
      </c>
      <c r="K194" s="28">
        <f>Tabel2[[#This Row],[TTL 1]]+Tabel2[[#This Row],[TTL 2]]+Tabel2[[#This Row],[TTL 3]]+Tabel2[[#This Row],[TTL 4]]+Tabel2[[#This Row],[TTL 5]]+Tabel2[[#This Row],[TTL 6]]+Tabel2[[#This Row],[TTL 7]]+Tabel2[[#This Row],[TTL 8]]+Tabel2[[#This Row],[TTL 9]]+Tabel2[[#This Row],[TTL 10]]</f>
        <v>138.66666666666669</v>
      </c>
      <c r="L194" s="163">
        <v>2379.6944444444443</v>
      </c>
      <c r="M194" s="33">
        <v>15</v>
      </c>
      <c r="N194">
        <v>9</v>
      </c>
      <c r="O194">
        <v>3</v>
      </c>
      <c r="P194">
        <v>30</v>
      </c>
      <c r="R194" s="29">
        <f>SUM(Tabel2[[#This Row],[V 1]]*10+Tabel2[[#This Row],[GT 1]])/Tabel2[[#This Row],[AW 1]]*10+Tabel2[[#This Row],[BONUS 1]]</f>
        <v>66.666666666666671</v>
      </c>
      <c r="T194">
        <v>1</v>
      </c>
      <c r="X194" s="25">
        <f>SUM(Tabel2[[#This Row],[V 2]]*10+Tabel2[[#This Row],[GT 2]])/Tabel2[[#This Row],[AW 2]]*10+Tabel2[[#This Row],[BONUS 2]]</f>
        <v>0</v>
      </c>
      <c r="Y194">
        <v>7</v>
      </c>
      <c r="Z194">
        <v>10</v>
      </c>
      <c r="AA194">
        <v>4</v>
      </c>
      <c r="AB194">
        <v>32</v>
      </c>
      <c r="AD194" s="25">
        <f>SUM(Tabel2[[#This Row],[V 3]]*10+Tabel2[[#This Row],[GT 3]])/Tabel2[[#This Row],[AW 3]]*10+Tabel2[[#This Row],[BONUS 3]]</f>
        <v>72</v>
      </c>
      <c r="AF194">
        <v>1</v>
      </c>
      <c r="AJ194" s="25">
        <f>SUM(Tabel2[[#This Row],[V 4]]*10+Tabel2[[#This Row],[GT 4]])/Tabel2[[#This Row],[AW 4]]*10+Tabel2[[#This Row],[BONUS 4]]</f>
        <v>0</v>
      </c>
      <c r="AL194">
        <v>1</v>
      </c>
      <c r="AP194" s="25">
        <f>SUM(Tabel2[[#This Row],[V 5]]*10+Tabel2[[#This Row],[GT 5]])/Tabel2[[#This Row],[AW 5]]*10+Tabel2[[#This Row],[BONUS 5]]</f>
        <v>0</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94" s="24">
        <v>2500</v>
      </c>
      <c r="BW194" s="32">
        <f>Tabel2[[#This Row],[Diploma]]-Tabel2[[#This Row],[Uitgeschreven]]</f>
        <v>0</v>
      </c>
      <c r="BX194" s="2" t="str">
        <f>IF(BW194=0,"geen actie",CONCATENATE("diploma uitschrijven: ",BU194," punten"))</f>
        <v>geen actie</v>
      </c>
      <c r="BZ194" s="162">
        <f>Tabel2[[#This Row],[pnt t/m 2021/22]]</f>
        <v>2379.6944444444443</v>
      </c>
      <c r="CA194" s="162">
        <f>Tabel2[[#This Row],[pnt 2022/2023]]</f>
        <v>138.66666666666669</v>
      </c>
      <c r="CB194" s="162">
        <f t="shared" si="2"/>
        <v>2518.3611111111109</v>
      </c>
    </row>
    <row r="195" spans="1:80" x14ac:dyDescent="0.3">
      <c r="A195" s="24" t="s">
        <v>208</v>
      </c>
      <c r="B195" s="24" t="s">
        <v>166</v>
      </c>
      <c r="D195" t="s">
        <v>204</v>
      </c>
      <c r="E195" s="24">
        <v>114255</v>
      </c>
      <c r="F195" s="27" t="s">
        <v>19</v>
      </c>
      <c r="G195" s="166">
        <f>Tabel2[[#This Row],[pnt t/m 2021/22]]+Tabel2[[#This Row],[pnt 2022/2023]]</f>
        <v>3332.6706349206338</v>
      </c>
      <c r="H195">
        <v>2003</v>
      </c>
      <c r="I195">
        <v>2022</v>
      </c>
      <c r="J195" s="26">
        <f>Tabel2[[#This Row],[ijkdatum]]-Tabel2[[#This Row],[Geboren]]</f>
        <v>19</v>
      </c>
      <c r="K195" s="28">
        <f>Tabel2[[#This Row],[TTL 1]]+Tabel2[[#This Row],[TTL 2]]+Tabel2[[#This Row],[TTL 3]]+Tabel2[[#This Row],[TTL 4]]+Tabel2[[#This Row],[TTL 5]]+Tabel2[[#This Row],[TTL 6]]+Tabel2[[#This Row],[TTL 7]]+Tabel2[[#This Row],[TTL 8]]+Tabel2[[#This Row],[TTL 9]]+Tabel2[[#This Row],[TTL 10]]</f>
        <v>0</v>
      </c>
      <c r="L195" s="163">
        <v>3332.6706349206338</v>
      </c>
      <c r="M195" s="33"/>
      <c r="N195">
        <v>1</v>
      </c>
      <c r="R195" s="29">
        <f>SUM(Tabel2[[#This Row],[V 1]]*10+Tabel2[[#This Row],[GT 1]])/Tabel2[[#This Row],[AW 1]]*10+Tabel2[[#This Row],[BONUS 1]]</f>
        <v>0</v>
      </c>
      <c r="T195">
        <v>1</v>
      </c>
      <c r="X195" s="25">
        <f>SUM(Tabel2[[#This Row],[V 2]]*10+Tabel2[[#This Row],[GT 2]])/Tabel2[[#This Row],[AW 2]]*10+Tabel2[[#This Row],[BONUS 2]]</f>
        <v>0</v>
      </c>
      <c r="Z195">
        <v>1</v>
      </c>
      <c r="AD195" s="25">
        <f>SUM(Tabel2[[#This Row],[V 3]]*10+Tabel2[[#This Row],[GT 3]])/Tabel2[[#This Row],[AW 3]]*10+Tabel2[[#This Row],[BONUS 3]]</f>
        <v>0</v>
      </c>
      <c r="AF195">
        <v>1</v>
      </c>
      <c r="AJ195" s="25">
        <f>SUM(Tabel2[[#This Row],[V 4]]*10+Tabel2[[#This Row],[GT 4]])/Tabel2[[#This Row],[AW 4]]*10+Tabel2[[#This Row],[BONUS 4]]</f>
        <v>0</v>
      </c>
      <c r="AL195">
        <v>1</v>
      </c>
      <c r="AP195" s="25">
        <f>SUM(Tabel2[[#This Row],[V 5]]*10+Tabel2[[#This Row],[GT 5]])/Tabel2[[#This Row],[AW 5]]*10+Tabel2[[#This Row],[BONUS 5]]</f>
        <v>0</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95" s="24">
        <v>3000</v>
      </c>
      <c r="BW195" s="32">
        <f>Tabel2[[#This Row],[Diploma]]-Tabel2[[#This Row],[Uitgeschreven]]</f>
        <v>0</v>
      </c>
      <c r="BX195" s="2" t="str">
        <f>IF(BW195=0,"geen actie",CONCATENATE("diploma uitschrijven: ",BU195," punten"))</f>
        <v>geen actie</v>
      </c>
      <c r="BZ195" s="162">
        <f>Tabel2[[#This Row],[pnt t/m 2021/22]]</f>
        <v>3332.6706349206338</v>
      </c>
      <c r="CA195" s="162">
        <f>Tabel2[[#This Row],[pnt 2022/2023]]</f>
        <v>0</v>
      </c>
      <c r="CB195" s="162">
        <f t="shared" si="2"/>
        <v>3332.6706349206338</v>
      </c>
    </row>
    <row r="196" spans="1:80" x14ac:dyDescent="0.3">
      <c r="A196" s="24" t="s">
        <v>208</v>
      </c>
      <c r="B196" s="24" t="s">
        <v>166</v>
      </c>
      <c r="D196" t="s">
        <v>205</v>
      </c>
      <c r="F196" s="27" t="s">
        <v>23</v>
      </c>
      <c r="G196" s="166">
        <f>Tabel2[[#This Row],[pnt t/m 2021/22]]+Tabel2[[#This Row],[pnt 2022/2023]]</f>
        <v>80.833333333333343</v>
      </c>
      <c r="H196">
        <v>2006</v>
      </c>
      <c r="I196">
        <v>2022</v>
      </c>
      <c r="J196" s="26">
        <f>Tabel2[[#This Row],[ijkdatum]]-Tabel2[[#This Row],[Geboren]]</f>
        <v>16</v>
      </c>
      <c r="K196" s="28">
        <f>Tabel2[[#This Row],[TTL 1]]+Tabel2[[#This Row],[TTL 2]]+Tabel2[[#This Row],[TTL 3]]+Tabel2[[#This Row],[TTL 4]]+Tabel2[[#This Row],[TTL 5]]+Tabel2[[#This Row],[TTL 6]]+Tabel2[[#This Row],[TTL 7]]+Tabel2[[#This Row],[TTL 8]]+Tabel2[[#This Row],[TTL 9]]+Tabel2[[#This Row],[TTL 10]]</f>
        <v>0</v>
      </c>
      <c r="L196" s="163">
        <v>80.833333333333343</v>
      </c>
      <c r="M196" s="33"/>
      <c r="N196">
        <v>1</v>
      </c>
      <c r="R196" s="29">
        <f>SUM(Tabel2[[#This Row],[V 1]]*10+Tabel2[[#This Row],[GT 1]])/Tabel2[[#This Row],[AW 1]]*10+Tabel2[[#This Row],[BONUS 1]]</f>
        <v>0</v>
      </c>
      <c r="T196">
        <v>1</v>
      </c>
      <c r="X196" s="25">
        <f>SUM(Tabel2[[#This Row],[V 2]]*10+Tabel2[[#This Row],[GT 2]])/Tabel2[[#This Row],[AW 2]]*10+Tabel2[[#This Row],[BONUS 2]]</f>
        <v>0</v>
      </c>
      <c r="Z196">
        <v>1</v>
      </c>
      <c r="AD196" s="25">
        <f>SUM(Tabel2[[#This Row],[V 3]]*10+Tabel2[[#This Row],[GT 3]])/Tabel2[[#This Row],[AW 3]]*10+Tabel2[[#This Row],[BONUS 3]]</f>
        <v>0</v>
      </c>
      <c r="AF196">
        <v>1</v>
      </c>
      <c r="AJ196" s="25">
        <f>SUM(Tabel2[[#This Row],[V 4]]*10+Tabel2[[#This Row],[GT 4]])/Tabel2[[#This Row],[AW 4]]*10+Tabel2[[#This Row],[BONUS 4]]</f>
        <v>0</v>
      </c>
      <c r="AL196">
        <v>1</v>
      </c>
      <c r="AP196" s="25">
        <f>SUM(Tabel2[[#This Row],[V 5]]*10+Tabel2[[#This Row],[GT 5]])/Tabel2[[#This Row],[AW 5]]*10+Tabel2[[#This Row],[BONUS 5]]</f>
        <v>0</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6" s="24">
        <v>0</v>
      </c>
      <c r="BW196" s="32">
        <f>Tabel2[[#This Row],[Diploma]]-Tabel2[[#This Row],[Uitgeschreven]]</f>
        <v>0</v>
      </c>
      <c r="BX196" s="2" t="str">
        <f>IF(BW196=0,"geen actie",CONCATENATE("diploma uitschrijven: ",BU196," punten"))</f>
        <v>geen actie</v>
      </c>
      <c r="BZ196" s="162">
        <f>Tabel2[[#This Row],[pnt t/m 2021/22]]</f>
        <v>80.833333333333343</v>
      </c>
      <c r="CA196" s="162">
        <f>Tabel2[[#This Row],[pnt 2022/2023]]</f>
        <v>0</v>
      </c>
      <c r="CB196" s="162">
        <f t="shared" si="2"/>
        <v>80.833333333333343</v>
      </c>
    </row>
    <row r="197" spans="1:80" x14ac:dyDescent="0.3">
      <c r="A197" s="24" t="s">
        <v>208</v>
      </c>
      <c r="B197" s="24" t="s">
        <v>166</v>
      </c>
      <c r="D197" t="s">
        <v>676</v>
      </c>
      <c r="E197" s="24">
        <v>119758</v>
      </c>
      <c r="F197" s="27" t="s">
        <v>43</v>
      </c>
      <c r="G197" s="29">
        <f>Tabel2[[#This Row],[pnt t/m 2021/22]]+Tabel2[[#This Row],[pnt 2022/2023]]</f>
        <v>102.47222222222223</v>
      </c>
      <c r="H197">
        <v>2007</v>
      </c>
      <c r="I197">
        <v>2022</v>
      </c>
      <c r="J197" s="26">
        <f>Tabel2[[#This Row],[ijkdatum]]-Tabel2[[#This Row],[Geboren]]</f>
        <v>15</v>
      </c>
      <c r="K197" s="28">
        <f>Tabel2[[#This Row],[TTL 1]]+Tabel2[[#This Row],[TTL 2]]+Tabel2[[#This Row],[TTL 3]]+Tabel2[[#This Row],[TTL 4]]+Tabel2[[#This Row],[TTL 5]]+Tabel2[[#This Row],[TTL 6]]+Tabel2[[#This Row],[TTL 7]]+Tabel2[[#This Row],[TTL 8]]+Tabel2[[#This Row],[TTL 9]]+Tabel2[[#This Row],[TTL 10]]</f>
        <v>102.47222222222223</v>
      </c>
      <c r="L197" s="170"/>
      <c r="M197" s="33"/>
      <c r="N197">
        <v>1</v>
      </c>
      <c r="R197" s="170">
        <f>SUM(Tabel2[[#This Row],[V 1]]*10+Tabel2[[#This Row],[GT 1]])/Tabel2[[#This Row],[AW 1]]*10+Tabel2[[#This Row],[BONUS 1]]</f>
        <v>0</v>
      </c>
      <c r="T197">
        <v>1</v>
      </c>
      <c r="X197" s="25">
        <f>SUM(Tabel2[[#This Row],[V 2]]*10+Tabel2[[#This Row],[GT 2]])/Tabel2[[#This Row],[AW 2]]*10+Tabel2[[#This Row],[BONUS 2]]</f>
        <v>0</v>
      </c>
      <c r="Y197">
        <v>6</v>
      </c>
      <c r="Z197">
        <v>10</v>
      </c>
      <c r="AA197">
        <v>4</v>
      </c>
      <c r="AB197">
        <v>39</v>
      </c>
      <c r="AD197" s="25">
        <f>SUM(Tabel2[[#This Row],[V 3]]*10+Tabel2[[#This Row],[GT 3]])/Tabel2[[#This Row],[AW 3]]*10+Tabel2[[#This Row],[BONUS 3]]</f>
        <v>79</v>
      </c>
      <c r="AE197">
        <v>10</v>
      </c>
      <c r="AF197">
        <v>9</v>
      </c>
      <c r="AG197">
        <v>0</v>
      </c>
      <c r="AH197">
        <v>11</v>
      </c>
      <c r="AJ197" s="25">
        <f>SUM(Tabel2[[#This Row],[V 4]]*10+Tabel2[[#This Row],[GT 4]])/Tabel2[[#This Row],[AW 4]]*10+Tabel2[[#This Row],[BONUS 4]]</f>
        <v>12.222222222222223</v>
      </c>
      <c r="AK197">
        <v>8</v>
      </c>
      <c r="AL197">
        <v>8</v>
      </c>
      <c r="AM197">
        <v>0</v>
      </c>
      <c r="AN197">
        <v>9</v>
      </c>
      <c r="AP197" s="25">
        <f>SUM(Tabel2[[#This Row],[V 5]]*10+Tabel2[[#This Row],[GT 5]])/Tabel2[[#This Row],[AW 5]]*10+Tabel2[[#This Row],[BONUS 5]]</f>
        <v>11.25</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7" s="24">
        <v>0</v>
      </c>
      <c r="BW197" s="24">
        <f>Tabel2[[#This Row],[Diploma]]-Tabel2[[#This Row],[Uitgeschreven]]</f>
        <v>0</v>
      </c>
      <c r="BX197" s="168" t="str">
        <f>IF(BW197=0,"geen actie",CONCATENATE("diploma uitschrijven: ",BU197," punten"))</f>
        <v>geen actie</v>
      </c>
      <c r="BZ197" s="162">
        <f>Tabel2[[#This Row],[pnt t/m 2021/22]]</f>
        <v>0</v>
      </c>
      <c r="CA197" s="162">
        <f>Tabel2[[#This Row],[pnt 2022/2023]]</f>
        <v>102.47222222222223</v>
      </c>
      <c r="CB197" s="162">
        <f t="shared" si="2"/>
        <v>102.47222222222223</v>
      </c>
    </row>
    <row r="198" spans="1:80" x14ac:dyDescent="0.3">
      <c r="A198" s="24" t="s">
        <v>288</v>
      </c>
      <c r="B198" s="24" t="s">
        <v>166</v>
      </c>
      <c r="D198" t="s">
        <v>666</v>
      </c>
      <c r="F198" s="27" t="s">
        <v>61</v>
      </c>
      <c r="G198" s="166">
        <f>Tabel2[[#This Row],[pnt t/m 2021/22]]+Tabel2[[#This Row],[pnt 2022/2023]]</f>
        <v>261.03896103896102</v>
      </c>
      <c r="H198">
        <v>2010</v>
      </c>
      <c r="I198">
        <v>2022</v>
      </c>
      <c r="J198" s="26">
        <f>Tabel2[[#This Row],[ijkdatum]]-Tabel2[[#This Row],[Geboren]]</f>
        <v>12</v>
      </c>
      <c r="K198" s="28">
        <f>Tabel2[[#This Row],[TTL 1]]+Tabel2[[#This Row],[TTL 2]]+Tabel2[[#This Row],[TTL 3]]+Tabel2[[#This Row],[TTL 4]]+Tabel2[[#This Row],[TTL 5]]+Tabel2[[#This Row],[TTL 6]]+Tabel2[[#This Row],[TTL 7]]+Tabel2[[#This Row],[TTL 8]]+Tabel2[[#This Row],[TTL 9]]+Tabel2[[#This Row],[TTL 10]]</f>
        <v>261.03896103896102</v>
      </c>
      <c r="L198" s="163">
        <v>0</v>
      </c>
      <c r="M198" s="33"/>
      <c r="N198">
        <v>1</v>
      </c>
      <c r="R198" s="29">
        <f>SUM(Tabel2[[#This Row],[V 1]]*10+Tabel2[[#This Row],[GT 1]])/Tabel2[[#This Row],[AW 1]]*10+Tabel2[[#This Row],[BONUS 1]]</f>
        <v>0</v>
      </c>
      <c r="T198">
        <v>1</v>
      </c>
      <c r="X198" s="25">
        <f>SUM(Tabel2[[#This Row],[V 2]]*10+Tabel2[[#This Row],[GT 2]])/Tabel2[[#This Row],[AW 2]]*10+Tabel2[[#This Row],[BONUS 2]]</f>
        <v>0</v>
      </c>
      <c r="Y198">
        <v>4</v>
      </c>
      <c r="Z198">
        <v>11</v>
      </c>
      <c r="AA198">
        <v>9</v>
      </c>
      <c r="AB198">
        <v>51</v>
      </c>
      <c r="AD198" s="25">
        <f>SUM(Tabel2[[#This Row],[V 3]]*10+Tabel2[[#This Row],[GT 3]])/Tabel2[[#This Row],[AW 3]]*10+Tabel2[[#This Row],[BONUS 3]]</f>
        <v>128.18181818181819</v>
      </c>
      <c r="AF198">
        <v>1</v>
      </c>
      <c r="AJ198" s="25">
        <f>SUM(Tabel2[[#This Row],[V 4]]*10+Tabel2[[#This Row],[GT 4]])/Tabel2[[#This Row],[AW 4]]*10+Tabel2[[#This Row],[BONUS 4]]</f>
        <v>0</v>
      </c>
      <c r="AL198">
        <v>1</v>
      </c>
      <c r="AP198" s="25">
        <f>SUM(Tabel2[[#This Row],[V 5]]*10+Tabel2[[#This Row],[GT 5]])/Tabel2[[#This Row],[AW 5]]*10+Tabel2[[#This Row],[BONUS 5]]</f>
        <v>0</v>
      </c>
      <c r="AQ198">
        <v>2</v>
      </c>
      <c r="AR198">
        <v>7</v>
      </c>
      <c r="AS198">
        <v>6</v>
      </c>
      <c r="AT198">
        <v>33</v>
      </c>
      <c r="AV198" s="25">
        <f>SUM(Tabel2[[#This Row],[V 6]]*10+Tabel2[[#This Row],[GT 6]])/Tabel2[[#This Row],[AW 6]]*10+Tabel2[[#This Row],[BONUS 6]]</f>
        <v>132.85714285714286</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98" s="24">
        <v>0</v>
      </c>
      <c r="BW198" s="32">
        <f>Tabel2[[#This Row],[Diploma]]-Tabel2[[#This Row],[Uitgeschreven]]</f>
        <v>250</v>
      </c>
      <c r="BX198" s="2" t="str">
        <f>IF(BW198=0,"geen actie",CONCATENATE("diploma uitschrijven: ",BU198," punten"))</f>
        <v>diploma uitschrijven: 250 punten</v>
      </c>
      <c r="BZ198" s="162">
        <f>Tabel2[[#This Row],[pnt t/m 2021/22]]</f>
        <v>0</v>
      </c>
      <c r="CA198" s="162">
        <f>Tabel2[[#This Row],[pnt 2022/2023]]</f>
        <v>261.03896103896102</v>
      </c>
      <c r="CB198" s="162">
        <f t="shared" si="2"/>
        <v>261.03896103896102</v>
      </c>
    </row>
    <row r="199" spans="1:80" x14ac:dyDescent="0.3">
      <c r="A199" s="24" t="s">
        <v>275</v>
      </c>
      <c r="B199" s="24" t="s">
        <v>166</v>
      </c>
      <c r="D199" t="s">
        <v>286</v>
      </c>
      <c r="E199" s="24">
        <v>118931</v>
      </c>
      <c r="F199" s="27" t="s">
        <v>19</v>
      </c>
      <c r="G199" s="166">
        <f>Tabel2[[#This Row],[pnt t/m 2021/22]]+Tabel2[[#This Row],[pnt 2022/2023]]</f>
        <v>1485.3405483405484</v>
      </c>
      <c r="H199">
        <v>2012</v>
      </c>
      <c r="I199">
        <v>2022</v>
      </c>
      <c r="J199" s="26">
        <f>Tabel2[[#This Row],[ijkdatum]]-Tabel2[[#This Row],[Geboren]]</f>
        <v>10</v>
      </c>
      <c r="K199" s="28">
        <f>Tabel2[[#This Row],[TTL 1]]+Tabel2[[#This Row],[TTL 2]]+Tabel2[[#This Row],[TTL 3]]+Tabel2[[#This Row],[TTL 4]]+Tabel2[[#This Row],[TTL 5]]+Tabel2[[#This Row],[TTL 6]]+Tabel2[[#This Row],[TTL 7]]+Tabel2[[#This Row],[TTL 8]]+Tabel2[[#This Row],[TTL 9]]+Tabel2[[#This Row],[TTL 10]]</f>
        <v>678.97619047619048</v>
      </c>
      <c r="L199" s="163">
        <v>806.36435786435788</v>
      </c>
      <c r="M199" s="33">
        <v>7</v>
      </c>
      <c r="N199">
        <v>10</v>
      </c>
      <c r="O199">
        <v>2</v>
      </c>
      <c r="P199">
        <v>19</v>
      </c>
      <c r="Q199">
        <v>100</v>
      </c>
      <c r="R199" s="29">
        <f>SUM(Tabel2[[#This Row],[V 1]]*10+Tabel2[[#This Row],[GT 1]])/Tabel2[[#This Row],[AW 1]]*10+Tabel2[[#This Row],[BONUS 1]]</f>
        <v>139</v>
      </c>
      <c r="S199" s="173">
        <v>14</v>
      </c>
      <c r="T199">
        <v>9</v>
      </c>
      <c r="U199">
        <v>5</v>
      </c>
      <c r="V199">
        <v>74</v>
      </c>
      <c r="X199" s="25">
        <f>SUM(Tabel2[[#This Row],[V 2]]*10+Tabel2[[#This Row],[GT 2]]/2)/Tabel2[[#This Row],[AW 2]]*10+Tabel2[[#This Row],[BONUS 2]]</f>
        <v>96.666666666666657</v>
      </c>
      <c r="Y199">
        <v>13</v>
      </c>
      <c r="Z199">
        <v>10</v>
      </c>
      <c r="AA199">
        <v>0</v>
      </c>
      <c r="AB199">
        <v>17</v>
      </c>
      <c r="AC199">
        <v>100</v>
      </c>
      <c r="AD199" s="25">
        <f>SUM(Tabel2[[#This Row],[V 3]]*10+Tabel2[[#This Row],[GT 3]])/Tabel2[[#This Row],[AW 3]]*10+Tabel2[[#This Row],[BONUS 3]]</f>
        <v>117</v>
      </c>
      <c r="AE199">
        <v>11</v>
      </c>
      <c r="AF199">
        <v>7</v>
      </c>
      <c r="AG199">
        <v>4</v>
      </c>
      <c r="AH199">
        <v>28</v>
      </c>
      <c r="AJ199" s="25">
        <f>SUM(Tabel2[[#This Row],[V 4]]*10+Tabel2[[#This Row],[GT 4]])/Tabel2[[#This Row],[AW 4]]*10+Tabel2[[#This Row],[BONUS 4]]</f>
        <v>97.142857142857139</v>
      </c>
      <c r="AK199">
        <v>14</v>
      </c>
      <c r="AL199">
        <v>12</v>
      </c>
      <c r="AM199">
        <v>9</v>
      </c>
      <c r="AN199">
        <v>55</v>
      </c>
      <c r="AP199" s="25">
        <f>SUM(Tabel2[[#This Row],[V 5]]*10+Tabel2[[#This Row],[GT 5]])/Tabel2[[#This Row],[AW 5]]*10+Tabel2[[#This Row],[BONUS 5]]</f>
        <v>120.83333333333334</v>
      </c>
      <c r="AQ199">
        <v>16</v>
      </c>
      <c r="AR199">
        <v>12</v>
      </c>
      <c r="AS199">
        <v>8</v>
      </c>
      <c r="AT199">
        <v>50</v>
      </c>
      <c r="AV199" s="25">
        <f>SUM(Tabel2[[#This Row],[V 6]]*10+Tabel2[[#This Row],[GT 6]])/Tabel2[[#This Row],[AW 6]]*10+Tabel2[[#This Row],[BONUS 6]]</f>
        <v>108.33333333333334</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9" s="24">
        <v>1000</v>
      </c>
      <c r="BW199" s="32">
        <f>Tabel2[[#This Row],[Diploma]]-Tabel2[[#This Row],[Uitgeschreven]]</f>
        <v>0</v>
      </c>
      <c r="BX199" s="2" t="str">
        <f>IF(BW199=0,"geen actie",CONCATENATE("diploma uitschrijven: ",BU199," punten"))</f>
        <v>geen actie</v>
      </c>
      <c r="BZ199" s="162">
        <f>Tabel2[[#This Row],[pnt t/m 2021/22]]</f>
        <v>806.36435786435788</v>
      </c>
      <c r="CA199" s="162">
        <f>Tabel2[[#This Row],[pnt 2022/2023]]</f>
        <v>678.97619047619048</v>
      </c>
      <c r="CB199" s="162">
        <f t="shared" ref="CB199:CB219" si="3">BZ199+CA199</f>
        <v>1485.3405483405484</v>
      </c>
    </row>
    <row r="200" spans="1:80" x14ac:dyDescent="0.3">
      <c r="A200" s="24" t="s">
        <v>314</v>
      </c>
      <c r="B200" s="24" t="s">
        <v>166</v>
      </c>
      <c r="D200" t="s">
        <v>330</v>
      </c>
      <c r="F200" s="202" t="s">
        <v>331</v>
      </c>
      <c r="G200" s="166">
        <f>Tabel2[[#This Row],[pnt t/m 2021/22]]+Tabel2[[#This Row],[pnt 2022/2023]]</f>
        <v>5</v>
      </c>
      <c r="H200">
        <v>2010</v>
      </c>
      <c r="I200">
        <v>2022</v>
      </c>
      <c r="J200" s="26">
        <f>Tabel2[[#This Row],[ijkdatum]]-Tabel2[[#This Row],[Geboren]]</f>
        <v>12</v>
      </c>
      <c r="K200" s="204">
        <f>Tabel2[[#This Row],[TTL 1]]+Tabel2[[#This Row],[TTL 2]]+Tabel2[[#This Row],[TTL 3]]+Tabel2[[#This Row],[TTL 4]]+Tabel2[[#This Row],[TTL 5]]+Tabel2[[#This Row],[TTL 6]]+Tabel2[[#This Row],[TTL 7]]+Tabel2[[#This Row],[TTL 8]]+Tabel2[[#This Row],[TTL 9]]+Tabel2[[#This Row],[TTL 10]]</f>
        <v>0</v>
      </c>
      <c r="L200" s="163">
        <v>5</v>
      </c>
      <c r="M200" s="33"/>
      <c r="N200">
        <v>1</v>
      </c>
      <c r="R200" s="29">
        <f>SUM(Tabel2[[#This Row],[V 1]]*10+Tabel2[[#This Row],[GT 1]])/Tabel2[[#This Row],[AW 1]]*10+Tabel2[[#This Row],[BONUS 1]]</f>
        <v>0</v>
      </c>
      <c r="T200">
        <v>1</v>
      </c>
      <c r="X200" s="29">
        <f>SUM(Tabel2[[#This Row],[V 2]]*10+Tabel2[[#This Row],[GT 2]])/Tabel2[[#This Row],[AW 2]]*10+Tabel2[[#This Row],[BONUS 2]]</f>
        <v>0</v>
      </c>
      <c r="Z200">
        <v>1</v>
      </c>
      <c r="AD200" s="29">
        <f>SUM(Tabel2[[#This Row],[V 3]]*10+Tabel2[[#This Row],[GT 3]])/Tabel2[[#This Row],[AW 3]]*10+Tabel2[[#This Row],[BONUS 3]]</f>
        <v>0</v>
      </c>
      <c r="AF200">
        <v>1</v>
      </c>
      <c r="AJ200" s="29">
        <f>SUM(Tabel2[[#This Row],[V 4]]*10+Tabel2[[#This Row],[GT 4]])/Tabel2[[#This Row],[AW 4]]*10+Tabel2[[#This Row],[BONUS 4]]</f>
        <v>0</v>
      </c>
      <c r="AL200">
        <v>1</v>
      </c>
      <c r="AP200" s="29">
        <f>SUM(Tabel2[[#This Row],[V 5]]*10+Tabel2[[#This Row],[GT 5]])/Tabel2[[#This Row],[AW 5]]*10+Tabel2[[#This Row],[BONUS 5]]</f>
        <v>0</v>
      </c>
      <c r="AR200">
        <v>1</v>
      </c>
      <c r="AV200" s="29">
        <f>SUM(Tabel2[[#This Row],[V 6]]*10+Tabel2[[#This Row],[GT 6]])/Tabel2[[#This Row],[AW 6]]*10+Tabel2[[#This Row],[BONUS 6]]</f>
        <v>0</v>
      </c>
      <c r="AX200">
        <v>1</v>
      </c>
      <c r="BB200" s="29">
        <f>SUM(Tabel2[[#This Row],[V 7]]*10+Tabel2[[#This Row],[GT 7]])/Tabel2[[#This Row],[AW 7]]*10+Tabel2[[#This Row],[BONUS 7]]</f>
        <v>0</v>
      </c>
      <c r="BD200">
        <v>1</v>
      </c>
      <c r="BH200" s="29">
        <f>SUM(Tabel2[[#This Row],[V 8]]*10+Tabel2[[#This Row],[GT 8]])/Tabel2[[#This Row],[AW 8]]*10+Tabel2[[#This Row],[BONUS 8]]</f>
        <v>0</v>
      </c>
      <c r="BJ200">
        <v>1</v>
      </c>
      <c r="BN200" s="29">
        <f>SUM(Tabel2[[#This Row],[V 9]]*10+Tabel2[[#This Row],[GT 9]])/Tabel2[[#This Row],[AW 9]]*10+Tabel2[[#This Row],[BONUS 9]]</f>
        <v>0</v>
      </c>
      <c r="BP200">
        <v>1</v>
      </c>
      <c r="BT200" s="25">
        <f>SUM(Tabel2[[#This Row],[V 10]]*10+Tabel2[[#This Row],[GT 10]])/Tabel2[[#This Row],[AW 10]]*10+Tabel2[[#This Row],[BONUS 10]]</f>
        <v>0</v>
      </c>
      <c r="BU2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0" s="24">
        <v>0</v>
      </c>
      <c r="BW200" s="32">
        <f>Tabel2[[#This Row],[Diploma]]-Tabel2[[#This Row],[Uitgeschreven]]</f>
        <v>0</v>
      </c>
      <c r="BX200" s="205" t="str">
        <f>IF(BW200=0,"geen actie",CONCATENATE("diploma uitschrijven: ",BU200," punten"))</f>
        <v>geen actie</v>
      </c>
      <c r="BZ200" s="162">
        <f>Tabel2[[#This Row],[pnt t/m 2021/22]]</f>
        <v>5</v>
      </c>
      <c r="CA200" s="162">
        <f>Tabel2[[#This Row],[pnt 2022/2023]]</f>
        <v>0</v>
      </c>
      <c r="CB200" s="162">
        <f t="shared" si="3"/>
        <v>5</v>
      </c>
    </row>
    <row r="201" spans="1:80" x14ac:dyDescent="0.3">
      <c r="A201" s="24" t="s">
        <v>288</v>
      </c>
      <c r="B201" s="24" t="s">
        <v>166</v>
      </c>
      <c r="D201" t="s">
        <v>698</v>
      </c>
      <c r="E201" s="24">
        <v>120181</v>
      </c>
      <c r="F201" s="202" t="s">
        <v>699</v>
      </c>
      <c r="G201" s="29">
        <f>Tabel2[[#This Row],[pnt t/m 2021/22]]+Tabel2[[#This Row],[pnt 2022/2023]]</f>
        <v>374.33333333333337</v>
      </c>
      <c r="H201">
        <v>2005</v>
      </c>
      <c r="I201">
        <v>2022</v>
      </c>
      <c r="J201" s="26">
        <f>Tabel2[[#This Row],[ijkdatum]]-Tabel2[[#This Row],[Geboren]]</f>
        <v>17</v>
      </c>
      <c r="K201" s="202">
        <f>Tabel2[[#This Row],[TTL 1]]+Tabel2[[#This Row],[TTL 2]]+Tabel2[[#This Row],[TTL 3]]+Tabel2[[#This Row],[TTL 4]]+Tabel2[[#This Row],[TTL 5]]+Tabel2[[#This Row],[TTL 6]]+Tabel2[[#This Row],[TTL 7]]+Tabel2[[#This Row],[TTL 8]]+Tabel2[[#This Row],[TTL 9]]+Tabel2[[#This Row],[TTL 10]]</f>
        <v>374.33333333333337</v>
      </c>
      <c r="L201" s="170"/>
      <c r="M201" s="33"/>
      <c r="N201">
        <v>1</v>
      </c>
      <c r="R201" s="170">
        <f>SUM(Tabel2[[#This Row],[V 1]]*10+Tabel2[[#This Row],[GT 1]])/Tabel2[[#This Row],[AW 1]]*10+Tabel2[[#This Row],[BONUS 1]]</f>
        <v>0</v>
      </c>
      <c r="T201">
        <v>1</v>
      </c>
      <c r="X201" s="170">
        <f>SUM(Tabel2[[#This Row],[V 2]]*10+Tabel2[[#This Row],[GT 2]])/Tabel2[[#This Row],[AW 2]]*10+Tabel2[[#This Row],[BONUS 2]]</f>
        <v>0</v>
      </c>
      <c r="Z201">
        <v>1</v>
      </c>
      <c r="AD201" s="170">
        <f>SUM(Tabel2[[#This Row],[V 3]]*10+Tabel2[[#This Row],[GT 3]])/Tabel2[[#This Row],[AW 3]]*10+Tabel2[[#This Row],[BONUS 3]]</f>
        <v>0</v>
      </c>
      <c r="AE201">
        <v>2</v>
      </c>
      <c r="AF201">
        <v>10</v>
      </c>
      <c r="AG201">
        <v>9</v>
      </c>
      <c r="AH201">
        <v>46</v>
      </c>
      <c r="AJ201" s="170">
        <f>SUM(Tabel2[[#This Row],[V 4]]*10+Tabel2[[#This Row],[GT 4]])/Tabel2[[#This Row],[AW 4]]*10+Tabel2[[#This Row],[BONUS 4]]</f>
        <v>136</v>
      </c>
      <c r="AK201">
        <v>1</v>
      </c>
      <c r="AL201">
        <v>10</v>
      </c>
      <c r="AM201">
        <v>7</v>
      </c>
      <c r="AN201">
        <v>45</v>
      </c>
      <c r="AP201" s="170">
        <f>SUM(Tabel2[[#This Row],[V 5]]*10+Tabel2[[#This Row],[GT 5]])/Tabel2[[#This Row],[AW 5]]*10+Tabel2[[#This Row],[BONUS 5]]</f>
        <v>115</v>
      </c>
      <c r="AQ201">
        <v>1</v>
      </c>
      <c r="AR201">
        <v>9</v>
      </c>
      <c r="AS201">
        <v>7</v>
      </c>
      <c r="AT201">
        <v>41</v>
      </c>
      <c r="AV201" s="170">
        <f>SUM(Tabel2[[#This Row],[V 6]]*10+Tabel2[[#This Row],[GT 6]])/Tabel2[[#This Row],[AW 6]]*10+Tabel2[[#This Row],[BONUS 6]]</f>
        <v>123.33333333333334</v>
      </c>
      <c r="AX201">
        <v>1</v>
      </c>
      <c r="BB201" s="170">
        <f>SUM(Tabel2[[#This Row],[V 7]]*10+Tabel2[[#This Row],[GT 7]])/Tabel2[[#This Row],[AW 7]]*10+Tabel2[[#This Row],[BONUS 7]]</f>
        <v>0</v>
      </c>
      <c r="BD201">
        <v>1</v>
      </c>
      <c r="BH201" s="170">
        <f>SUM(Tabel2[[#This Row],[V 8]]*10+Tabel2[[#This Row],[GT 8]])/Tabel2[[#This Row],[AW 8]]*10+Tabel2[[#This Row],[BONUS 8]]</f>
        <v>0</v>
      </c>
      <c r="BJ201">
        <v>1</v>
      </c>
      <c r="BN201" s="170">
        <f>SUM(Tabel2[[#This Row],[V 9]]*10+Tabel2[[#This Row],[GT 9]])/Tabel2[[#This Row],[AW 9]]*10+Tabel2[[#This Row],[BONUS 9]]</f>
        <v>0</v>
      </c>
      <c r="BP201">
        <v>1</v>
      </c>
      <c r="BT201" s="25">
        <f>SUM(Tabel2[[#This Row],[V 10]]*10+Tabel2[[#This Row],[GT 10]])/Tabel2[[#This Row],[AW 10]]*10+Tabel2[[#This Row],[BONUS 10]]</f>
        <v>0</v>
      </c>
      <c r="BU2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01" s="24">
        <v>250</v>
      </c>
      <c r="BW201" s="24">
        <f>Tabel2[[#This Row],[Diploma]]-Tabel2[[#This Row],[Uitgeschreven]]</f>
        <v>0</v>
      </c>
      <c r="BX201" s="206" t="str">
        <f>IF(BW201=0,"geen actie",CONCATENATE("diploma uitschrijven: ",BU201," punten"))</f>
        <v>geen actie</v>
      </c>
      <c r="BZ201" s="162">
        <f>Tabel2[[#This Row],[pnt t/m 2021/22]]</f>
        <v>0</v>
      </c>
      <c r="CA201" s="162">
        <f>Tabel2[[#This Row],[pnt 2022/2023]]</f>
        <v>374.33333333333337</v>
      </c>
      <c r="CB201" s="162">
        <f t="shared" si="3"/>
        <v>374.33333333333337</v>
      </c>
    </row>
    <row r="202" spans="1:80" x14ac:dyDescent="0.3">
      <c r="A202" s="24" t="s">
        <v>209</v>
      </c>
      <c r="B202" s="24" t="s">
        <v>166</v>
      </c>
      <c r="D202" t="s">
        <v>243</v>
      </c>
      <c r="E202" s="24">
        <v>120149</v>
      </c>
      <c r="F202" s="202" t="s">
        <v>170</v>
      </c>
      <c r="G202" s="166">
        <f>Tabel2[[#This Row],[pnt t/m 2021/22]]+Tabel2[[#This Row],[pnt 2022/2023]]</f>
        <v>55.714285714285708</v>
      </c>
      <c r="H202">
        <v>2010</v>
      </c>
      <c r="I202">
        <v>2022</v>
      </c>
      <c r="J202" s="26">
        <f>Tabel2[[#This Row],[ijkdatum]]-Tabel2[[#This Row],[Geboren]]</f>
        <v>12</v>
      </c>
      <c r="K202" s="204">
        <f>Tabel2[[#This Row],[TTL 1]]+Tabel2[[#This Row],[TTL 2]]+Tabel2[[#This Row],[TTL 3]]+Tabel2[[#This Row],[TTL 4]]+Tabel2[[#This Row],[TTL 5]]+Tabel2[[#This Row],[TTL 6]]+Tabel2[[#This Row],[TTL 7]]+Tabel2[[#This Row],[TTL 8]]+Tabel2[[#This Row],[TTL 9]]+Tabel2[[#This Row],[TTL 10]]</f>
        <v>0</v>
      </c>
      <c r="L202" s="163">
        <v>55.714285714285708</v>
      </c>
      <c r="M202" s="33"/>
      <c r="N202">
        <v>1</v>
      </c>
      <c r="R202" s="29">
        <f>SUM(Tabel2[[#This Row],[V 1]]*10+Tabel2[[#This Row],[GT 1]])/Tabel2[[#This Row],[AW 1]]*10+Tabel2[[#This Row],[BONUS 1]]</f>
        <v>0</v>
      </c>
      <c r="T202">
        <v>1</v>
      </c>
      <c r="X202" s="29">
        <f>SUM(Tabel2[[#This Row],[V 2]]*10+Tabel2[[#This Row],[GT 2]])/Tabel2[[#This Row],[AW 2]]*10+Tabel2[[#This Row],[BONUS 2]]</f>
        <v>0</v>
      </c>
      <c r="Z202">
        <v>1</v>
      </c>
      <c r="AD202" s="29">
        <f>SUM(Tabel2[[#This Row],[V 3]]*10+Tabel2[[#This Row],[GT 3]])/Tabel2[[#This Row],[AW 3]]*10+Tabel2[[#This Row],[BONUS 3]]</f>
        <v>0</v>
      </c>
      <c r="AF202">
        <v>1</v>
      </c>
      <c r="AJ202" s="29">
        <f>SUM(Tabel2[[#This Row],[V 4]]*10+Tabel2[[#This Row],[GT 4]])/Tabel2[[#This Row],[AW 4]]*10+Tabel2[[#This Row],[BONUS 4]]</f>
        <v>0</v>
      </c>
      <c r="AL202">
        <v>1</v>
      </c>
      <c r="AP202" s="29">
        <f>SUM(Tabel2[[#This Row],[V 5]]*10+Tabel2[[#This Row],[GT 5]])/Tabel2[[#This Row],[AW 5]]*10+Tabel2[[#This Row],[BONUS 5]]</f>
        <v>0</v>
      </c>
      <c r="AR202">
        <v>1</v>
      </c>
      <c r="AV202" s="29">
        <f>SUM(Tabel2[[#This Row],[V 6]]*10+Tabel2[[#This Row],[GT 6]])/Tabel2[[#This Row],[AW 6]]*10+Tabel2[[#This Row],[BONUS 6]]</f>
        <v>0</v>
      </c>
      <c r="AX202">
        <v>1</v>
      </c>
      <c r="BB202" s="29">
        <f>SUM(Tabel2[[#This Row],[V 7]]*10+Tabel2[[#This Row],[GT 7]])/Tabel2[[#This Row],[AW 7]]*10+Tabel2[[#This Row],[BONUS 7]]</f>
        <v>0</v>
      </c>
      <c r="BD202">
        <v>1</v>
      </c>
      <c r="BH202" s="29">
        <f>SUM(Tabel2[[#This Row],[V 8]]*10+Tabel2[[#This Row],[GT 8]])/Tabel2[[#This Row],[AW 8]]*10+Tabel2[[#This Row],[BONUS 8]]</f>
        <v>0</v>
      </c>
      <c r="BJ202">
        <v>1</v>
      </c>
      <c r="BN202" s="29">
        <f>SUM(Tabel2[[#This Row],[V 9]]*10+Tabel2[[#This Row],[GT 9]])/Tabel2[[#This Row],[AW 9]]*10+Tabel2[[#This Row],[BONUS 9]]</f>
        <v>0</v>
      </c>
      <c r="BP202">
        <v>1</v>
      </c>
      <c r="BT202" s="25">
        <f>SUM(Tabel2[[#This Row],[V 10]]*10+Tabel2[[#This Row],[GT 10]])/Tabel2[[#This Row],[AW 10]]*10+Tabel2[[#This Row],[BONUS 10]]</f>
        <v>0</v>
      </c>
      <c r="BU2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2" s="24">
        <v>0</v>
      </c>
      <c r="BW202" s="32">
        <f>Tabel2[[#This Row],[Diploma]]-Tabel2[[#This Row],[Uitgeschreven]]</f>
        <v>0</v>
      </c>
      <c r="BX202" s="205" t="str">
        <f>IF(BW202=0,"geen actie",CONCATENATE("diploma uitschrijven: ",BU202," punten"))</f>
        <v>geen actie</v>
      </c>
      <c r="BZ202" s="162">
        <f>Tabel2[[#This Row],[pnt t/m 2021/22]]</f>
        <v>55.714285714285708</v>
      </c>
      <c r="CA202" s="162">
        <f>Tabel2[[#This Row],[pnt 2022/2023]]</f>
        <v>0</v>
      </c>
      <c r="CB202" s="162">
        <f t="shared" si="3"/>
        <v>55.714285714285708</v>
      </c>
    </row>
    <row r="203" spans="1:80" x14ac:dyDescent="0.3">
      <c r="A203" s="24" t="s">
        <v>209</v>
      </c>
      <c r="B203" s="24" t="s">
        <v>166</v>
      </c>
      <c r="D203" t="s">
        <v>708</v>
      </c>
      <c r="F203" s="202" t="s">
        <v>29</v>
      </c>
      <c r="G203" s="29">
        <f>Tabel2[[#This Row],[pnt t/m 2021/22]]+Tabel2[[#This Row],[pnt 2022/2023]]</f>
        <v>0</v>
      </c>
      <c r="I203">
        <v>2022</v>
      </c>
      <c r="J203" s="26">
        <f>Tabel2[[#This Row],[ijkdatum]]-Tabel2[[#This Row],[Geboren]]</f>
        <v>2022</v>
      </c>
      <c r="K203" s="202">
        <f>Tabel2[[#This Row],[TTL 1]]+Tabel2[[#This Row],[TTL 2]]+Tabel2[[#This Row],[TTL 3]]+Tabel2[[#This Row],[TTL 4]]+Tabel2[[#This Row],[TTL 5]]+Tabel2[[#This Row],[TTL 6]]+Tabel2[[#This Row],[TTL 7]]+Tabel2[[#This Row],[TTL 8]]+Tabel2[[#This Row],[TTL 9]]+Tabel2[[#This Row],[TTL 10]]</f>
        <v>0</v>
      </c>
      <c r="L203" s="170"/>
      <c r="M203" s="33"/>
      <c r="N203">
        <v>1</v>
      </c>
      <c r="R203" s="170">
        <f>SUM(Tabel2[[#This Row],[V 1]]*10+Tabel2[[#This Row],[GT 1]])/Tabel2[[#This Row],[AW 1]]*10+Tabel2[[#This Row],[BONUS 1]]</f>
        <v>0</v>
      </c>
      <c r="T203">
        <v>1</v>
      </c>
      <c r="X203" s="170">
        <f>SUM(Tabel2[[#This Row],[V 2]]*10+Tabel2[[#This Row],[GT 2]])/Tabel2[[#This Row],[AW 2]]*10+Tabel2[[#This Row],[BONUS 2]]</f>
        <v>0</v>
      </c>
      <c r="Z203">
        <v>1</v>
      </c>
      <c r="AD203" s="170">
        <f>SUM(Tabel2[[#This Row],[V 3]]*10+Tabel2[[#This Row],[GT 3]])/Tabel2[[#This Row],[AW 3]]*10+Tabel2[[#This Row],[BONUS 3]]</f>
        <v>0</v>
      </c>
      <c r="AF203">
        <v>1</v>
      </c>
      <c r="AJ203" s="170">
        <f>SUM(Tabel2[[#This Row],[V 4]]*10+Tabel2[[#This Row],[GT 4]])/Tabel2[[#This Row],[AW 4]]*10+Tabel2[[#This Row],[BONUS 4]]</f>
        <v>0</v>
      </c>
      <c r="AL203">
        <v>1</v>
      </c>
      <c r="AP203" s="170">
        <f>SUM(Tabel2[[#This Row],[V 5]]*10+Tabel2[[#This Row],[GT 5]])/Tabel2[[#This Row],[AW 5]]*10+Tabel2[[#This Row],[BONUS 5]]</f>
        <v>0</v>
      </c>
      <c r="AR203">
        <v>1</v>
      </c>
      <c r="AV203" s="170">
        <f>SUM(Tabel2[[#This Row],[V 6]]*10+Tabel2[[#This Row],[GT 6]])/Tabel2[[#This Row],[AW 6]]*10+Tabel2[[#This Row],[BONUS 6]]</f>
        <v>0</v>
      </c>
      <c r="AX203">
        <v>1</v>
      </c>
      <c r="BB203" s="170">
        <f>SUM(Tabel2[[#This Row],[V 7]]*10+Tabel2[[#This Row],[GT 7]])/Tabel2[[#This Row],[AW 7]]*10+Tabel2[[#This Row],[BONUS 7]]</f>
        <v>0</v>
      </c>
      <c r="BD203">
        <v>1</v>
      </c>
      <c r="BH203" s="170">
        <f>SUM(Tabel2[[#This Row],[V 8]]*10+Tabel2[[#This Row],[GT 8]])/Tabel2[[#This Row],[AW 8]]*10+Tabel2[[#This Row],[BONUS 8]]</f>
        <v>0</v>
      </c>
      <c r="BJ203">
        <v>1</v>
      </c>
      <c r="BN203" s="170">
        <f>SUM(Tabel2[[#This Row],[V 9]]*10+Tabel2[[#This Row],[GT 9]])/Tabel2[[#This Row],[AW 9]]*10+Tabel2[[#This Row],[BONUS 9]]</f>
        <v>0</v>
      </c>
      <c r="BP203">
        <v>1</v>
      </c>
      <c r="BT203" s="25">
        <f>SUM(Tabel2[[#This Row],[V 10]]*10+Tabel2[[#This Row],[GT 10]])/Tabel2[[#This Row],[AW 10]]*10+Tabel2[[#This Row],[BONUS 10]]</f>
        <v>0</v>
      </c>
      <c r="BU2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3" s="24">
        <v>0</v>
      </c>
      <c r="BW203" s="24">
        <f>Tabel2[[#This Row],[Diploma]]-Tabel2[[#This Row],[Uitgeschreven]]</f>
        <v>0</v>
      </c>
      <c r="BX203" s="206" t="str">
        <f>IF(BW203=0,"geen actie",CONCATENATE("diploma uitschrijven: ",BU203," punten"))</f>
        <v>geen actie</v>
      </c>
      <c r="BZ203" s="162">
        <f>Tabel2[[#This Row],[pnt t/m 2021/22]]</f>
        <v>0</v>
      </c>
      <c r="CA203" s="162">
        <f>Tabel2[[#This Row],[pnt 2022/2023]]</f>
        <v>0</v>
      </c>
      <c r="CB203" s="162">
        <f t="shared" si="3"/>
        <v>0</v>
      </c>
    </row>
    <row r="204" spans="1:80" x14ac:dyDescent="0.3">
      <c r="A204" s="24" t="s">
        <v>209</v>
      </c>
      <c r="D204" t="s">
        <v>708</v>
      </c>
      <c r="E204" s="24">
        <v>120494</v>
      </c>
      <c r="F204" s="27" t="s">
        <v>29</v>
      </c>
      <c r="G204" s="169">
        <f>Tabel2[[#This Row],[pnt t/m 2021/22]]+Tabel2[[#This Row],[pnt 2022/2023]]</f>
        <v>93</v>
      </c>
      <c r="H204">
        <v>2012</v>
      </c>
      <c r="I204">
        <v>2022</v>
      </c>
      <c r="J204" s="26">
        <f>Tabel2[[#This Row],[ijkdatum]]-Tabel2[[#This Row],[Geboren]]</f>
        <v>10</v>
      </c>
      <c r="K204">
        <f>Tabel2[[#This Row],[TTL 1]]+Tabel2[[#This Row],[TTL 2]]+Tabel2[[#This Row],[TTL 3]]+Tabel2[[#This Row],[TTL 4]]+Tabel2[[#This Row],[TTL 5]]+Tabel2[[#This Row],[TTL 6]]+Tabel2[[#This Row],[TTL 7]]+Tabel2[[#This Row],[TTL 8]]+Tabel2[[#This Row],[TTL 9]]+Tabel2[[#This Row],[TTL 10]]</f>
        <v>93</v>
      </c>
      <c r="L204" s="160"/>
      <c r="M204" s="33"/>
      <c r="N204">
        <v>1</v>
      </c>
      <c r="R204" s="160">
        <f>SUM(Tabel2[[#This Row],[V 1]]*10+Tabel2[[#This Row],[GT 1]])/Tabel2[[#This Row],[AW 1]]*10+Tabel2[[#This Row],[BONUS 1]]</f>
        <v>0</v>
      </c>
      <c r="T204">
        <v>1</v>
      </c>
      <c r="X204" s="160">
        <f>SUM(Tabel2[[#This Row],[V 2]]*10+Tabel2[[#This Row],[GT 2]])/Tabel2[[#This Row],[AW 2]]*10+Tabel2[[#This Row],[BONUS 2]]</f>
        <v>0</v>
      </c>
      <c r="Z204">
        <v>1</v>
      </c>
      <c r="AD204" s="160">
        <f>SUM(Tabel2[[#This Row],[V 3]]*10+Tabel2[[#This Row],[GT 3]])/Tabel2[[#This Row],[AW 3]]*10+Tabel2[[#This Row],[BONUS 3]]</f>
        <v>0</v>
      </c>
      <c r="AF204">
        <v>1</v>
      </c>
      <c r="AJ204" s="160">
        <f>SUM(Tabel2[[#This Row],[V 4]]*10+Tabel2[[#This Row],[GT 4]])/Tabel2[[#This Row],[AW 4]]*10+Tabel2[[#This Row],[BONUS 4]]</f>
        <v>0</v>
      </c>
      <c r="AL204">
        <v>1</v>
      </c>
      <c r="AP204" s="160">
        <f>SUM(Tabel2[[#This Row],[V 5]]*10+Tabel2[[#This Row],[GT 5]])/Tabel2[[#This Row],[AW 5]]*10+Tabel2[[#This Row],[BONUS 5]]</f>
        <v>0</v>
      </c>
      <c r="AQ204">
        <v>10</v>
      </c>
      <c r="AR204">
        <v>10</v>
      </c>
      <c r="AS204">
        <v>6</v>
      </c>
      <c r="AT204">
        <v>33</v>
      </c>
      <c r="AV204" s="160">
        <f>SUM(Tabel2[[#This Row],[V 6]]*10+Tabel2[[#This Row],[GT 6]])/Tabel2[[#This Row],[AW 6]]*10+Tabel2[[#This Row],[BONUS 6]]</f>
        <v>93</v>
      </c>
      <c r="AX204">
        <v>1</v>
      </c>
      <c r="BB204" s="160">
        <f>SUM(Tabel2[[#This Row],[V 7]]*10+Tabel2[[#This Row],[GT 7]])/Tabel2[[#This Row],[AW 7]]*10+Tabel2[[#This Row],[BONUS 7]]</f>
        <v>0</v>
      </c>
      <c r="BD204">
        <v>1</v>
      </c>
      <c r="BH204" s="160">
        <f>SUM(Tabel2[[#This Row],[V 8]]*10+Tabel2[[#This Row],[GT 8]])/Tabel2[[#This Row],[AW 8]]*10+Tabel2[[#This Row],[BONUS 8]]</f>
        <v>0</v>
      </c>
      <c r="BJ204">
        <v>1</v>
      </c>
      <c r="BN204" s="160">
        <f>SUM(Tabel2[[#This Row],[V 9]]*10+Tabel2[[#This Row],[GT 9]])/Tabel2[[#This Row],[AW 9]]*10+Tabel2[[#This Row],[BONUS 9]]</f>
        <v>0</v>
      </c>
      <c r="BP204">
        <v>1</v>
      </c>
      <c r="BT204" s="25">
        <f>SUM(Tabel2[[#This Row],[V 10]]*10+Tabel2[[#This Row],[GT 10]])/Tabel2[[#This Row],[AW 10]]*10+Tabel2[[#This Row],[BONUS 10]]</f>
        <v>0</v>
      </c>
      <c r="BU2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4" s="24">
        <v>0</v>
      </c>
      <c r="BW204" s="24">
        <f>Tabel2[[#This Row],[Diploma]]-Tabel2[[#This Row],[Uitgeschreven]]</f>
        <v>0</v>
      </c>
      <c r="BX204" s="24" t="str">
        <f>IF(BW204=0,"geen actie",CONCATENATE("diploma uitschrijven: ",BU204," punten"))</f>
        <v>geen actie</v>
      </c>
      <c r="BZ204" s="162">
        <f>Tabel2[[#This Row],[pnt t/m 2021/22]]</f>
        <v>0</v>
      </c>
      <c r="CA204" s="162">
        <f>Tabel2[[#This Row],[pnt 2022/2023]]</f>
        <v>93</v>
      </c>
      <c r="CB204" s="162">
        <f t="shared" si="3"/>
        <v>93</v>
      </c>
    </row>
    <row r="205" spans="1:80" x14ac:dyDescent="0.3">
      <c r="A205" s="24" t="s">
        <v>209</v>
      </c>
      <c r="B205" s="24" t="s">
        <v>166</v>
      </c>
      <c r="D205" t="s">
        <v>244</v>
      </c>
      <c r="E205" s="24">
        <v>119188</v>
      </c>
      <c r="F205" s="27" t="s">
        <v>29</v>
      </c>
      <c r="G205" s="166">
        <f>Tabel2[[#This Row],[pnt t/m 2021/22]]+Tabel2[[#This Row],[pnt 2022/2023]]</f>
        <v>170.1010101010101</v>
      </c>
      <c r="H205">
        <v>2012</v>
      </c>
      <c r="I205">
        <v>2022</v>
      </c>
      <c r="J205" s="26">
        <f>Tabel2[[#This Row],[ijkdatum]]-Tabel2[[#This Row],[Geboren]]</f>
        <v>10</v>
      </c>
      <c r="K205" s="204">
        <f>Tabel2[[#This Row],[TTL 1]]+Tabel2[[#This Row],[TTL 2]]+Tabel2[[#This Row],[TTL 3]]+Tabel2[[#This Row],[TTL 4]]+Tabel2[[#This Row],[TTL 5]]+Tabel2[[#This Row],[TTL 6]]+Tabel2[[#This Row],[TTL 7]]+Tabel2[[#This Row],[TTL 8]]+Tabel2[[#This Row],[TTL 9]]+Tabel2[[#This Row],[TTL 10]]</f>
        <v>0</v>
      </c>
      <c r="L205" s="163">
        <v>170.1010101010101</v>
      </c>
      <c r="M205" s="33"/>
      <c r="N205">
        <v>1</v>
      </c>
      <c r="R205" s="29">
        <f>SUM(Tabel2[[#This Row],[V 1]]*10+Tabel2[[#This Row],[GT 1]])/Tabel2[[#This Row],[AW 1]]*10+Tabel2[[#This Row],[BONUS 1]]</f>
        <v>0</v>
      </c>
      <c r="T205">
        <v>1</v>
      </c>
      <c r="X205" s="29">
        <f>SUM(Tabel2[[#This Row],[V 2]]*10+Tabel2[[#This Row],[GT 2]])/Tabel2[[#This Row],[AW 2]]*10+Tabel2[[#This Row],[BONUS 2]]</f>
        <v>0</v>
      </c>
      <c r="Z205">
        <v>1</v>
      </c>
      <c r="AD205" s="29">
        <f>SUM(Tabel2[[#This Row],[V 3]]*10+Tabel2[[#This Row],[GT 3]])/Tabel2[[#This Row],[AW 3]]*10+Tabel2[[#This Row],[BONUS 3]]</f>
        <v>0</v>
      </c>
      <c r="AF205">
        <v>1</v>
      </c>
      <c r="AJ205" s="29">
        <f>SUM(Tabel2[[#This Row],[V 4]]*10+Tabel2[[#This Row],[GT 4]])/Tabel2[[#This Row],[AW 4]]*10+Tabel2[[#This Row],[BONUS 4]]</f>
        <v>0</v>
      </c>
      <c r="AL205">
        <v>1</v>
      </c>
      <c r="AP205" s="29">
        <f>SUM(Tabel2[[#This Row],[V 5]]*10+Tabel2[[#This Row],[GT 5]])/Tabel2[[#This Row],[AW 5]]*10+Tabel2[[#This Row],[BONUS 5]]</f>
        <v>0</v>
      </c>
      <c r="AR205">
        <v>1</v>
      </c>
      <c r="AV205" s="29">
        <f>SUM(Tabel2[[#This Row],[V 6]]*10+Tabel2[[#This Row],[GT 6]])/Tabel2[[#This Row],[AW 6]]*10+Tabel2[[#This Row],[BONUS 6]]</f>
        <v>0</v>
      </c>
      <c r="AX205">
        <v>1</v>
      </c>
      <c r="BB205" s="29">
        <f>SUM(Tabel2[[#This Row],[V 7]]*10+Tabel2[[#This Row],[GT 7]])/Tabel2[[#This Row],[AW 7]]*10+Tabel2[[#This Row],[BONUS 7]]</f>
        <v>0</v>
      </c>
      <c r="BD205">
        <v>1</v>
      </c>
      <c r="BH205" s="29">
        <f>SUM(Tabel2[[#This Row],[V 8]]*10+Tabel2[[#This Row],[GT 8]])/Tabel2[[#This Row],[AW 8]]*10+Tabel2[[#This Row],[BONUS 8]]</f>
        <v>0</v>
      </c>
      <c r="BJ205">
        <v>1</v>
      </c>
      <c r="BN205" s="29">
        <f>SUM(Tabel2[[#This Row],[V 9]]*10+Tabel2[[#This Row],[GT 9]])/Tabel2[[#This Row],[AW 9]]*10+Tabel2[[#This Row],[BONUS 9]]</f>
        <v>0</v>
      </c>
      <c r="BP205">
        <v>1</v>
      </c>
      <c r="BT205" s="25">
        <f>SUM(Tabel2[[#This Row],[V 10]]*10+Tabel2[[#This Row],[GT 10]])/Tabel2[[#This Row],[AW 10]]*10+Tabel2[[#This Row],[BONUS 10]]</f>
        <v>0</v>
      </c>
      <c r="BU2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5" s="24">
        <v>0</v>
      </c>
      <c r="BW205" s="32">
        <f>Tabel2[[#This Row],[Diploma]]-Tabel2[[#This Row],[Uitgeschreven]]</f>
        <v>0</v>
      </c>
      <c r="BX205" s="205" t="str">
        <f>IF(BW205=0,"geen actie",CONCATENATE("diploma uitschrijven: ",BU205," punten"))</f>
        <v>geen actie</v>
      </c>
      <c r="BZ205" s="162">
        <f>Tabel2[[#This Row],[pnt t/m 2021/22]]</f>
        <v>170.1010101010101</v>
      </c>
      <c r="CA205" s="162">
        <f>Tabel2[[#This Row],[pnt 2022/2023]]</f>
        <v>0</v>
      </c>
      <c r="CB205" s="162">
        <f t="shared" si="3"/>
        <v>170.1010101010101</v>
      </c>
    </row>
    <row r="206" spans="1:80" x14ac:dyDescent="0.3">
      <c r="A206" s="24" t="s">
        <v>288</v>
      </c>
      <c r="B206" s="24" t="s">
        <v>166</v>
      </c>
      <c r="D206" t="s">
        <v>311</v>
      </c>
      <c r="E206" s="24">
        <v>117576</v>
      </c>
      <c r="F206" s="27" t="s">
        <v>61</v>
      </c>
      <c r="G206" s="166">
        <f>Tabel2[[#This Row],[pnt t/m 2021/22]]+Tabel2[[#This Row],[pnt 2022/2023]]</f>
        <v>1199.2967032967033</v>
      </c>
      <c r="H206">
        <v>2009</v>
      </c>
      <c r="I206">
        <v>2022</v>
      </c>
      <c r="J206" s="26">
        <f>Tabel2[[#This Row],[ijkdatum]]-Tabel2[[#This Row],[Geboren]]</f>
        <v>13</v>
      </c>
      <c r="K206" s="162">
        <f>Tabel2[[#This Row],[TTL 1]]+Tabel2[[#This Row],[TTL 2]]+Tabel2[[#This Row],[TTL 3]]+Tabel2[[#This Row],[TTL 4]]+Tabel2[[#This Row],[TTL 5]]+Tabel2[[#This Row],[TTL 6]]+Tabel2[[#This Row],[TTL 7]]+Tabel2[[#This Row],[TTL 8]]+Tabel2[[#This Row],[TTL 9]]+Tabel2[[#This Row],[TTL 10]]</f>
        <v>470.28571428571428</v>
      </c>
      <c r="L206" s="163">
        <v>729.01098901098908</v>
      </c>
      <c r="M206" s="33">
        <v>2</v>
      </c>
      <c r="N206">
        <v>7</v>
      </c>
      <c r="O206">
        <v>3</v>
      </c>
      <c r="P206">
        <v>20</v>
      </c>
      <c r="R206" s="29">
        <f>SUM(Tabel2[[#This Row],[V 1]]*10+Tabel2[[#This Row],[GT 1]])/Tabel2[[#This Row],[AW 1]]*10+Tabel2[[#This Row],[BONUS 1]]</f>
        <v>71.428571428571431</v>
      </c>
      <c r="T206">
        <v>1</v>
      </c>
      <c r="X206" s="29">
        <f>SUM(Tabel2[[#This Row],[V 2]]*10+Tabel2[[#This Row],[GT 2]])/Tabel2[[#This Row],[AW 2]]*10+Tabel2[[#This Row],[BONUS 2]]</f>
        <v>0</v>
      </c>
      <c r="Y206">
        <v>2</v>
      </c>
      <c r="Z206">
        <v>7</v>
      </c>
      <c r="AA206">
        <v>5</v>
      </c>
      <c r="AB206">
        <v>29</v>
      </c>
      <c r="AD206" s="29">
        <f>SUM(Tabel2[[#This Row],[V 3]]*10+Tabel2[[#This Row],[GT 3]])/Tabel2[[#This Row],[AW 3]]*10+Tabel2[[#This Row],[BONUS 3]]</f>
        <v>112.85714285714286</v>
      </c>
      <c r="AF206">
        <v>1</v>
      </c>
      <c r="AJ206" s="29">
        <f>SUM(Tabel2[[#This Row],[V 4]]*10+Tabel2[[#This Row],[GT 4]])/Tabel2[[#This Row],[AW 4]]*10+Tabel2[[#This Row],[BONUS 4]]</f>
        <v>0</v>
      </c>
      <c r="AK206">
        <v>2</v>
      </c>
      <c r="AL206">
        <v>10</v>
      </c>
      <c r="AM206">
        <v>9</v>
      </c>
      <c r="AN206">
        <v>46</v>
      </c>
      <c r="AP206" s="29">
        <f>SUM(Tabel2[[#This Row],[V 5]]*10+Tabel2[[#This Row],[GT 5]])/Tabel2[[#This Row],[AW 5]]*10+Tabel2[[#This Row],[BONUS 5]]</f>
        <v>136</v>
      </c>
      <c r="AQ206">
        <v>2</v>
      </c>
      <c r="AR206">
        <v>7</v>
      </c>
      <c r="AS206">
        <v>7</v>
      </c>
      <c r="AT206">
        <v>35</v>
      </c>
      <c r="AV206" s="29">
        <f>SUM(Tabel2[[#This Row],[V 6]]*10+Tabel2[[#This Row],[GT 6]])/Tabel2[[#This Row],[AW 6]]*10+Tabel2[[#This Row],[BONUS 6]]</f>
        <v>150</v>
      </c>
      <c r="AX206">
        <v>1</v>
      </c>
      <c r="BB206" s="29">
        <f>SUM(Tabel2[[#This Row],[V 7]]*10+Tabel2[[#This Row],[GT 7]])/Tabel2[[#This Row],[AW 7]]*10+Tabel2[[#This Row],[BONUS 7]]</f>
        <v>0</v>
      </c>
      <c r="BD206">
        <v>1</v>
      </c>
      <c r="BH206" s="29">
        <f>SUM(Tabel2[[#This Row],[V 8]]*10+Tabel2[[#This Row],[GT 8]])/Tabel2[[#This Row],[AW 8]]*10+Tabel2[[#This Row],[BONUS 8]]</f>
        <v>0</v>
      </c>
      <c r="BJ206">
        <v>1</v>
      </c>
      <c r="BN206" s="29">
        <f>SUM(Tabel2[[#This Row],[V 9]]*10+Tabel2[[#This Row],[GT 9]])/Tabel2[[#This Row],[AW 9]]*10+Tabel2[[#This Row],[BONUS 9]]</f>
        <v>0</v>
      </c>
      <c r="BP206">
        <v>1</v>
      </c>
      <c r="BT206" s="25">
        <f>SUM(Tabel2[[#This Row],[V 10]]*10+Tabel2[[#This Row],[GT 10]])/Tabel2[[#This Row],[AW 10]]*10+Tabel2[[#This Row],[BONUS 10]]</f>
        <v>0</v>
      </c>
      <c r="BU2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6" s="24">
        <v>1000</v>
      </c>
      <c r="BW206" s="32">
        <f>Tabel2[[#This Row],[Diploma]]-Tabel2[[#This Row],[Uitgeschreven]]</f>
        <v>0</v>
      </c>
      <c r="BX206" s="16" t="str">
        <f>IF(BW206=0,"geen actie",CONCATENATE("diploma uitschrijven: ",BU206," punten"))</f>
        <v>geen actie</v>
      </c>
      <c r="BZ206" s="162">
        <f>Tabel2[[#This Row],[pnt t/m 2021/22]]</f>
        <v>729.01098901098908</v>
      </c>
      <c r="CA206" s="162">
        <f>Tabel2[[#This Row],[pnt 2022/2023]]</f>
        <v>470.28571428571428</v>
      </c>
      <c r="CB206" s="162">
        <f t="shared" si="3"/>
        <v>1199.2967032967033</v>
      </c>
    </row>
    <row r="207" spans="1:80" x14ac:dyDescent="0.3">
      <c r="A207" s="24" t="s">
        <v>251</v>
      </c>
      <c r="B207" s="24" t="s">
        <v>166</v>
      </c>
      <c r="D207" t="s">
        <v>688</v>
      </c>
      <c r="E207" s="24">
        <v>120274</v>
      </c>
      <c r="F207" s="27" t="s">
        <v>59</v>
      </c>
      <c r="G207" s="169">
        <f>Tabel2[[#This Row],[pnt t/m 2021/22]]+Tabel2[[#This Row],[pnt 2022/2023]]</f>
        <v>137.5</v>
      </c>
      <c r="H207">
        <v>2007</v>
      </c>
      <c r="I207">
        <v>2022</v>
      </c>
      <c r="J207" s="26">
        <f>Tabel2[[#This Row],[ijkdatum]]-Tabel2[[#This Row],[Geboren]]</f>
        <v>15</v>
      </c>
      <c r="K207" s="162">
        <f>Tabel2[[#This Row],[TTL 1]]+Tabel2[[#This Row],[TTL 2]]+Tabel2[[#This Row],[TTL 3]]+Tabel2[[#This Row],[TTL 4]]+Tabel2[[#This Row],[TTL 5]]+Tabel2[[#This Row],[TTL 6]]+Tabel2[[#This Row],[TTL 7]]+Tabel2[[#This Row],[TTL 8]]+Tabel2[[#This Row],[TTL 9]]+Tabel2[[#This Row],[TTL 10]]</f>
        <v>137.5</v>
      </c>
      <c r="L207" s="160"/>
      <c r="M207" s="33"/>
      <c r="N207">
        <v>1</v>
      </c>
      <c r="R207" s="160">
        <f>SUM(Tabel2[[#This Row],[V 1]]*10+Tabel2[[#This Row],[GT 1]])/Tabel2[[#This Row],[AW 1]]*10+Tabel2[[#This Row],[BONUS 1]]</f>
        <v>0</v>
      </c>
      <c r="T207">
        <v>1</v>
      </c>
      <c r="X207" s="29">
        <f>SUM(Tabel2[[#This Row],[V 2]]*10+Tabel2[[#This Row],[GT 2]])/Tabel2[[#This Row],[AW 2]]*10+Tabel2[[#This Row],[BONUS 2]]</f>
        <v>0</v>
      </c>
      <c r="Z207">
        <v>1</v>
      </c>
      <c r="AD207" s="29">
        <f>SUM(Tabel2[[#This Row],[V 3]]*10+Tabel2[[#This Row],[GT 3]])/Tabel2[[#This Row],[AW 3]]*10+Tabel2[[#This Row],[BONUS 3]]</f>
        <v>0</v>
      </c>
      <c r="AE207">
        <v>6</v>
      </c>
      <c r="AF207">
        <v>12</v>
      </c>
      <c r="AG207">
        <v>4</v>
      </c>
      <c r="AH207">
        <v>38</v>
      </c>
      <c r="AJ207" s="29">
        <f>SUM(Tabel2[[#This Row],[V 4]]*10+Tabel2[[#This Row],[GT 4]])/Tabel2[[#This Row],[AW 4]]*10+Tabel2[[#This Row],[BONUS 4]]</f>
        <v>65</v>
      </c>
      <c r="AK207">
        <v>13</v>
      </c>
      <c r="AL207">
        <v>8</v>
      </c>
      <c r="AM207">
        <v>3</v>
      </c>
      <c r="AN207">
        <v>28</v>
      </c>
      <c r="AP207" s="29">
        <f>SUM(Tabel2[[#This Row],[V 5]]*10+Tabel2[[#This Row],[GT 5]])/Tabel2[[#This Row],[AW 5]]*10+Tabel2[[#This Row],[BONUS 5]]</f>
        <v>72.5</v>
      </c>
      <c r="AR207">
        <v>1</v>
      </c>
      <c r="AV207" s="29">
        <f>SUM(Tabel2[[#This Row],[V 6]]*10+Tabel2[[#This Row],[GT 6]])/Tabel2[[#This Row],[AW 6]]*10+Tabel2[[#This Row],[BONUS 6]]</f>
        <v>0</v>
      </c>
      <c r="AX207">
        <v>1</v>
      </c>
      <c r="BB207" s="29">
        <f>SUM(Tabel2[[#This Row],[V 7]]*10+Tabel2[[#This Row],[GT 7]])/Tabel2[[#This Row],[AW 7]]*10+Tabel2[[#This Row],[BONUS 7]]</f>
        <v>0</v>
      </c>
      <c r="BD207">
        <v>1</v>
      </c>
      <c r="BH207" s="29">
        <f>SUM(Tabel2[[#This Row],[V 8]]*10+Tabel2[[#This Row],[GT 8]])/Tabel2[[#This Row],[AW 8]]*10+Tabel2[[#This Row],[BONUS 8]]</f>
        <v>0</v>
      </c>
      <c r="BJ207">
        <v>1</v>
      </c>
      <c r="BN207" s="29">
        <f>SUM(Tabel2[[#This Row],[V 9]]*10+Tabel2[[#This Row],[GT 9]])/Tabel2[[#This Row],[AW 9]]*10+Tabel2[[#This Row],[BONUS 9]]</f>
        <v>0</v>
      </c>
      <c r="BP207">
        <v>1</v>
      </c>
      <c r="BT207" s="25">
        <f>SUM(Tabel2[[#This Row],[V 10]]*10+Tabel2[[#This Row],[GT 10]])/Tabel2[[#This Row],[AW 10]]*10+Tabel2[[#This Row],[BONUS 10]]</f>
        <v>0</v>
      </c>
      <c r="BU2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7" s="24">
        <v>0</v>
      </c>
      <c r="BW207" s="24">
        <f>Tabel2[[#This Row],[Diploma]]-Tabel2[[#This Row],[Uitgeschreven]]</f>
        <v>0</v>
      </c>
      <c r="BX207" s="24" t="str">
        <f>IF(BW207=0,"geen actie",CONCATENATE("diploma uitschrijven: ",BU207," punten"))</f>
        <v>geen actie</v>
      </c>
      <c r="BZ207" s="162">
        <f>Tabel2[[#This Row],[pnt t/m 2021/22]]</f>
        <v>0</v>
      </c>
      <c r="CA207" s="162">
        <f>Tabel2[[#This Row],[pnt 2022/2023]]</f>
        <v>137.5</v>
      </c>
      <c r="CB207" s="162">
        <f t="shared" si="3"/>
        <v>137.5</v>
      </c>
    </row>
    <row r="208" spans="1:80" x14ac:dyDescent="0.3">
      <c r="A208" s="24" t="s">
        <v>208</v>
      </c>
      <c r="B208" s="24" t="s">
        <v>166</v>
      </c>
      <c r="D208" t="s">
        <v>245</v>
      </c>
      <c r="E208" s="24">
        <v>118920</v>
      </c>
      <c r="F208" t="s">
        <v>29</v>
      </c>
      <c r="G208" s="166">
        <f>Tabel2[[#This Row],[pnt t/m 2021/22]]+Tabel2[[#This Row],[pnt 2022/2023]]</f>
        <v>115.71428571428572</v>
      </c>
      <c r="H208">
        <v>2010</v>
      </c>
      <c r="I208">
        <v>2022</v>
      </c>
      <c r="J208" s="26">
        <f>Tabel2[[#This Row],[ijkdatum]]-Tabel2[[#This Row],[Geboren]]</f>
        <v>12</v>
      </c>
      <c r="K208" s="162">
        <f>Tabel2[[#This Row],[TTL 1]]+Tabel2[[#This Row],[TTL 2]]+Tabel2[[#This Row],[TTL 3]]+Tabel2[[#This Row],[TTL 4]]+Tabel2[[#This Row],[TTL 5]]+Tabel2[[#This Row],[TTL 6]]+Tabel2[[#This Row],[TTL 7]]+Tabel2[[#This Row],[TTL 8]]+Tabel2[[#This Row],[TTL 9]]+Tabel2[[#This Row],[TTL 10]]</f>
        <v>58.571428571428569</v>
      </c>
      <c r="L208" s="170">
        <v>57.142857142857146</v>
      </c>
      <c r="M208" s="33"/>
      <c r="N208">
        <v>1</v>
      </c>
      <c r="R208" s="29">
        <f>SUM(Tabel2[[#This Row],[V 1]]*10+Tabel2[[#This Row],[GT 1]])/Tabel2[[#This Row],[AW 1]]*10+Tabel2[[#This Row],[BONUS 1]]</f>
        <v>0</v>
      </c>
      <c r="T208">
        <v>1</v>
      </c>
      <c r="X208" s="29">
        <f>SUM(Tabel2[[#This Row],[V 2]]*10+Tabel2[[#This Row],[GT 2]])/Tabel2[[#This Row],[AW 2]]*10+Tabel2[[#This Row],[BONUS 2]]</f>
        <v>0</v>
      </c>
      <c r="Z208">
        <v>1</v>
      </c>
      <c r="AD208" s="29">
        <f>SUM(Tabel2[[#This Row],[V 3]]*10+Tabel2[[#This Row],[GT 3]])/Tabel2[[#This Row],[AW 3]]*10+Tabel2[[#This Row],[BONUS 3]]</f>
        <v>0</v>
      </c>
      <c r="AF208">
        <v>1</v>
      </c>
      <c r="AJ208" s="29">
        <f>SUM(Tabel2[[#This Row],[V 4]]*10+Tabel2[[#This Row],[GT 4]])/Tabel2[[#This Row],[AW 4]]*10+Tabel2[[#This Row],[BONUS 4]]</f>
        <v>0</v>
      </c>
      <c r="AK208">
        <v>7</v>
      </c>
      <c r="AL208">
        <v>7</v>
      </c>
      <c r="AM208">
        <v>2</v>
      </c>
      <c r="AN208">
        <v>21</v>
      </c>
      <c r="AP208" s="29">
        <f>SUM(Tabel2[[#This Row],[V 5]]*10+Tabel2[[#This Row],[GT 5]])/Tabel2[[#This Row],[AW 5]]*10+Tabel2[[#This Row],[BONUS 5]]</f>
        <v>58.571428571428569</v>
      </c>
      <c r="AR208">
        <v>1</v>
      </c>
      <c r="AV208" s="29">
        <f>SUM(Tabel2[[#This Row],[V 6]]*10+Tabel2[[#This Row],[GT 6]])/Tabel2[[#This Row],[AW 6]]*10+Tabel2[[#This Row],[BONUS 6]]</f>
        <v>0</v>
      </c>
      <c r="AX208">
        <v>1</v>
      </c>
      <c r="BB208" s="29">
        <f>SUM(Tabel2[[#This Row],[V 7]]*10+Tabel2[[#This Row],[GT 7]])/Tabel2[[#This Row],[AW 7]]*10+Tabel2[[#This Row],[BONUS 7]]</f>
        <v>0</v>
      </c>
      <c r="BD208">
        <v>1</v>
      </c>
      <c r="BH208" s="29">
        <f>SUM(Tabel2[[#This Row],[V 8]]*10+Tabel2[[#This Row],[GT 8]])/Tabel2[[#This Row],[AW 8]]*10+Tabel2[[#This Row],[BONUS 8]]</f>
        <v>0</v>
      </c>
      <c r="BJ208">
        <v>1</v>
      </c>
      <c r="BN208" s="29">
        <f>SUM(Tabel2[[#This Row],[V 9]]*10+Tabel2[[#This Row],[GT 9]])/Tabel2[[#This Row],[AW 9]]*10+Tabel2[[#This Row],[BONUS 9]]</f>
        <v>0</v>
      </c>
      <c r="BP208">
        <v>1</v>
      </c>
      <c r="BT208" s="25">
        <f>SUM(Tabel2[[#This Row],[V 10]]*10+Tabel2[[#This Row],[GT 10]])/Tabel2[[#This Row],[AW 10]]*10+Tabel2[[#This Row],[BONUS 10]]</f>
        <v>0</v>
      </c>
      <c r="BU2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8" s="24">
        <v>0</v>
      </c>
      <c r="BW208" s="32">
        <f>Tabel2[[#This Row],[Diploma]]-Tabel2[[#This Row],[Uitgeschreven]]</f>
        <v>0</v>
      </c>
      <c r="BX208" s="16" t="str">
        <f>IF(BW208=0,"geen actie",CONCATENATE("diploma uitschrijven: ",BU208," punten"))</f>
        <v>geen actie</v>
      </c>
      <c r="BZ208" s="162">
        <f>Tabel2[[#This Row],[pnt t/m 2021/22]]</f>
        <v>57.142857142857146</v>
      </c>
      <c r="CA208" s="162">
        <f>Tabel2[[#This Row],[pnt 2022/2023]]</f>
        <v>58.571428571428569</v>
      </c>
      <c r="CB208" s="162">
        <f t="shared" si="3"/>
        <v>115.71428571428572</v>
      </c>
    </row>
    <row r="209" spans="1:80" x14ac:dyDescent="0.3">
      <c r="A209" s="24" t="s">
        <v>209</v>
      </c>
      <c r="B209" s="24" t="s">
        <v>166</v>
      </c>
      <c r="D209" t="s">
        <v>246</v>
      </c>
      <c r="E209" s="24">
        <v>118383</v>
      </c>
      <c r="F209" s="202" t="s">
        <v>191</v>
      </c>
      <c r="G209" s="166">
        <f>Tabel2[[#This Row],[pnt t/m 2021/22]]+Tabel2[[#This Row],[pnt 2022/2023]]</f>
        <v>1122.5198412698414</v>
      </c>
      <c r="H209">
        <v>2011</v>
      </c>
      <c r="I209">
        <v>2022</v>
      </c>
      <c r="J209" s="26">
        <f>Tabel2[[#This Row],[ijkdatum]]-Tabel2[[#This Row],[Geboren]]</f>
        <v>11</v>
      </c>
      <c r="K209" s="162">
        <f>Tabel2[[#This Row],[TTL 1]]+Tabel2[[#This Row],[TTL 2]]+Tabel2[[#This Row],[TTL 3]]+Tabel2[[#This Row],[TTL 4]]+Tabel2[[#This Row],[TTL 5]]+Tabel2[[#This Row],[TTL 6]]+Tabel2[[#This Row],[TTL 7]]+Tabel2[[#This Row],[TTL 8]]+Tabel2[[#This Row],[TTL 9]]+Tabel2[[#This Row],[TTL 10]]</f>
        <v>345</v>
      </c>
      <c r="L209" s="170">
        <v>777.51984126984132</v>
      </c>
      <c r="M209" s="33">
        <v>13</v>
      </c>
      <c r="N209">
        <v>8</v>
      </c>
      <c r="O209">
        <v>7</v>
      </c>
      <c r="P209">
        <v>34</v>
      </c>
      <c r="R209" s="29">
        <f>SUM(Tabel2[[#This Row],[V 1]]*10+Tabel2[[#This Row],[GT 1]])/Tabel2[[#This Row],[AW 1]]*10+Tabel2[[#This Row],[BONUS 1]]</f>
        <v>130</v>
      </c>
      <c r="T209">
        <v>1</v>
      </c>
      <c r="X209" s="29">
        <f>SUM(Tabel2[[#This Row],[V 2]]*10+Tabel2[[#This Row],[GT 2]])/Tabel2[[#This Row],[AW 2]]*10+Tabel2[[#This Row],[BONUS 2]]</f>
        <v>0</v>
      </c>
      <c r="Y209">
        <v>9</v>
      </c>
      <c r="Z209">
        <v>11</v>
      </c>
      <c r="AA209">
        <v>11</v>
      </c>
      <c r="AB209">
        <v>55</v>
      </c>
      <c r="AD209" s="29">
        <f>SUM(Tabel2[[#This Row],[V 3]]*10+Tabel2[[#This Row],[GT 3]])/Tabel2[[#This Row],[AW 3]]*10+Tabel2[[#This Row],[BONUS 3]]</f>
        <v>150</v>
      </c>
      <c r="AF209">
        <v>1</v>
      </c>
      <c r="AJ209" s="29">
        <f>SUM(Tabel2[[#This Row],[V 4]]*10+Tabel2[[#This Row],[GT 4]])/Tabel2[[#This Row],[AW 4]]*10+Tabel2[[#This Row],[BONUS 4]]</f>
        <v>0</v>
      </c>
      <c r="AK209">
        <v>9</v>
      </c>
      <c r="AL209">
        <v>10</v>
      </c>
      <c r="AM209">
        <v>4</v>
      </c>
      <c r="AN209">
        <v>25</v>
      </c>
      <c r="AP209" s="29">
        <f>SUM(Tabel2[[#This Row],[V 5]]*10+Tabel2[[#This Row],[GT 5]])/Tabel2[[#This Row],[AW 5]]*10+Tabel2[[#This Row],[BONUS 5]]</f>
        <v>65</v>
      </c>
      <c r="AR209">
        <v>1</v>
      </c>
      <c r="AV209" s="29">
        <f>SUM(Tabel2[[#This Row],[V 6]]*10+Tabel2[[#This Row],[GT 6]])/Tabel2[[#This Row],[AW 6]]*10+Tabel2[[#This Row],[BONUS 6]]</f>
        <v>0</v>
      </c>
      <c r="AX209">
        <v>1</v>
      </c>
      <c r="BB209" s="29">
        <f>SUM(Tabel2[[#This Row],[V 7]]*10+Tabel2[[#This Row],[GT 7]])/Tabel2[[#This Row],[AW 7]]*10+Tabel2[[#This Row],[BONUS 7]]</f>
        <v>0</v>
      </c>
      <c r="BD209">
        <v>1</v>
      </c>
      <c r="BH209" s="29">
        <f>SUM(Tabel2[[#This Row],[V 8]]*10+Tabel2[[#This Row],[GT 8]])/Tabel2[[#This Row],[AW 8]]*10+Tabel2[[#This Row],[BONUS 8]]</f>
        <v>0</v>
      </c>
      <c r="BJ209">
        <v>1</v>
      </c>
      <c r="BN209" s="29">
        <f>SUM(Tabel2[[#This Row],[V 9]]*10+Tabel2[[#This Row],[GT 9]])/Tabel2[[#This Row],[AW 9]]*10+Tabel2[[#This Row],[BONUS 9]]</f>
        <v>0</v>
      </c>
      <c r="BP209">
        <v>1</v>
      </c>
      <c r="BT209" s="25">
        <f>SUM(Tabel2[[#This Row],[V 10]]*10+Tabel2[[#This Row],[GT 10]])/Tabel2[[#This Row],[AW 10]]*10+Tabel2[[#This Row],[BONUS 10]]</f>
        <v>0</v>
      </c>
      <c r="BU2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9" s="24">
        <v>1000</v>
      </c>
      <c r="BW209" s="32">
        <f>Tabel2[[#This Row],[Diploma]]-Tabel2[[#This Row],[Uitgeschreven]]</f>
        <v>0</v>
      </c>
      <c r="BX209" s="16" t="str">
        <f>IF(BW209=0,"geen actie",CONCATENATE("diploma uitschrijven: ",BU209," punten"))</f>
        <v>geen actie</v>
      </c>
      <c r="BZ209" s="162">
        <f>Tabel2[[#This Row],[pnt t/m 2021/22]]</f>
        <v>777.51984126984132</v>
      </c>
      <c r="CA209" s="162">
        <f>Tabel2[[#This Row],[pnt 2022/2023]]</f>
        <v>345</v>
      </c>
      <c r="CB209" s="162">
        <f t="shared" si="3"/>
        <v>1122.5198412698414</v>
      </c>
    </row>
    <row r="210" spans="1:80" x14ac:dyDescent="0.3">
      <c r="A210" s="24" t="s">
        <v>288</v>
      </c>
      <c r="B210" s="24" t="s">
        <v>166</v>
      </c>
      <c r="D210" t="s">
        <v>312</v>
      </c>
      <c r="E210" s="24">
        <v>116758</v>
      </c>
      <c r="F210" s="202" t="s">
        <v>57</v>
      </c>
      <c r="G210" s="166">
        <f>Tabel2[[#This Row],[pnt t/m 2021/22]]+Tabel2[[#This Row],[pnt 2022/2023]]</f>
        <v>2565.181818181818</v>
      </c>
      <c r="H210">
        <v>2007</v>
      </c>
      <c r="I210">
        <v>2022</v>
      </c>
      <c r="J210" s="26">
        <f>Tabel2[[#This Row],[ijkdatum]]-Tabel2[[#This Row],[Geboren]]</f>
        <v>15</v>
      </c>
      <c r="K210" s="162">
        <f>Tabel2[[#This Row],[TTL 1]]+Tabel2[[#This Row],[TTL 2]]+Tabel2[[#This Row],[TTL 3]]+Tabel2[[#This Row],[TTL 4]]+Tabel2[[#This Row],[TTL 5]]+Tabel2[[#This Row],[TTL 6]]+Tabel2[[#This Row],[TTL 7]]+Tabel2[[#This Row],[TTL 8]]+Tabel2[[#This Row],[TTL 9]]+Tabel2[[#This Row],[TTL 10]]</f>
        <v>0</v>
      </c>
      <c r="L210" s="163">
        <v>2565.181818181818</v>
      </c>
      <c r="M210" s="33"/>
      <c r="N210">
        <v>1</v>
      </c>
      <c r="R210" s="29">
        <f>SUM(Tabel2[[#This Row],[V 1]]*10+Tabel2[[#This Row],[GT 1]])/Tabel2[[#This Row],[AW 1]]*10+Tabel2[[#This Row],[BONUS 1]]</f>
        <v>0</v>
      </c>
      <c r="T210">
        <v>1</v>
      </c>
      <c r="X210" s="29">
        <f>SUM(Tabel2[[#This Row],[V 2]]*10+Tabel2[[#This Row],[GT 2]])/Tabel2[[#This Row],[AW 2]]*10+Tabel2[[#This Row],[BONUS 2]]</f>
        <v>0</v>
      </c>
      <c r="Z210">
        <v>1</v>
      </c>
      <c r="AD210" s="29">
        <f>SUM(Tabel2[[#This Row],[V 3]]*10+Tabel2[[#This Row],[GT 3]])/Tabel2[[#This Row],[AW 3]]*10+Tabel2[[#This Row],[BONUS 3]]</f>
        <v>0</v>
      </c>
      <c r="AF210">
        <v>1</v>
      </c>
      <c r="AJ210" s="29">
        <f>SUM(Tabel2[[#This Row],[V 4]]*10+Tabel2[[#This Row],[GT 4]])/Tabel2[[#This Row],[AW 4]]*10+Tabel2[[#This Row],[BONUS 4]]</f>
        <v>0</v>
      </c>
      <c r="AL210">
        <v>1</v>
      </c>
      <c r="AP210" s="29">
        <f>SUM(Tabel2[[#This Row],[V 5]]*10+Tabel2[[#This Row],[GT 5]])/Tabel2[[#This Row],[AW 5]]*10+Tabel2[[#This Row],[BONUS 5]]</f>
        <v>0</v>
      </c>
      <c r="AR210">
        <v>1</v>
      </c>
      <c r="AV210" s="29">
        <f>SUM(Tabel2[[#This Row],[V 6]]*10+Tabel2[[#This Row],[GT 6]])/Tabel2[[#This Row],[AW 6]]*10+Tabel2[[#This Row],[BONUS 6]]</f>
        <v>0</v>
      </c>
      <c r="AX210">
        <v>1</v>
      </c>
      <c r="BB210" s="29">
        <f>SUM(Tabel2[[#This Row],[V 7]]*10+Tabel2[[#This Row],[GT 7]])/Tabel2[[#This Row],[AW 7]]*10+Tabel2[[#This Row],[BONUS 7]]</f>
        <v>0</v>
      </c>
      <c r="BD210">
        <v>1</v>
      </c>
      <c r="BH210" s="29">
        <f>SUM(Tabel2[[#This Row],[V 8]]*10+Tabel2[[#This Row],[GT 8]])/Tabel2[[#This Row],[AW 8]]*10+Tabel2[[#This Row],[BONUS 8]]</f>
        <v>0</v>
      </c>
      <c r="BJ210">
        <v>1</v>
      </c>
      <c r="BN210" s="29">
        <f>SUM(Tabel2[[#This Row],[V 9]]*10+Tabel2[[#This Row],[GT 9]])/Tabel2[[#This Row],[AW 9]]*10+Tabel2[[#This Row],[BONUS 9]]</f>
        <v>0</v>
      </c>
      <c r="BP210">
        <v>1</v>
      </c>
      <c r="BT210" s="25">
        <f>SUM(Tabel2[[#This Row],[V 10]]*10+Tabel2[[#This Row],[GT 10]])/Tabel2[[#This Row],[AW 10]]*10+Tabel2[[#This Row],[BONUS 10]]</f>
        <v>0</v>
      </c>
      <c r="BU2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210" s="24">
        <v>2500</v>
      </c>
      <c r="BW210" s="32">
        <f>Tabel2[[#This Row],[Diploma]]-Tabel2[[#This Row],[Uitgeschreven]]</f>
        <v>0</v>
      </c>
      <c r="BX210" s="16" t="str">
        <f>IF(BW210=0,"geen actie",CONCATENATE("diploma uitschrijven: ",BU210," punten"))</f>
        <v>geen actie</v>
      </c>
      <c r="BZ210" s="162">
        <f>Tabel2[[#This Row],[pnt t/m 2021/22]]</f>
        <v>2565.181818181818</v>
      </c>
      <c r="CA210" s="162">
        <f>Tabel2[[#This Row],[pnt 2022/2023]]</f>
        <v>0</v>
      </c>
      <c r="CB210" s="162">
        <f t="shared" si="3"/>
        <v>2565.181818181818</v>
      </c>
    </row>
    <row r="211" spans="1:80" x14ac:dyDescent="0.3">
      <c r="A211" s="24" t="s">
        <v>288</v>
      </c>
      <c r="B211" s="24" t="s">
        <v>166</v>
      </c>
      <c r="D211" t="s">
        <v>332</v>
      </c>
      <c r="E211" s="24">
        <v>119179</v>
      </c>
      <c r="F211" s="202" t="s">
        <v>57</v>
      </c>
      <c r="G211" s="166">
        <f>Tabel2[[#This Row],[pnt t/m 2021/22]]+Tabel2[[#This Row],[pnt 2022/2023]]</f>
        <v>588.14285714285711</v>
      </c>
      <c r="H211">
        <v>2011</v>
      </c>
      <c r="I211">
        <v>2022</v>
      </c>
      <c r="J211" s="26">
        <f>Tabel2[[#This Row],[ijkdatum]]-Tabel2[[#This Row],[Geboren]]</f>
        <v>11</v>
      </c>
      <c r="K211" s="162">
        <f>Tabel2[[#This Row],[TTL 1]]+Tabel2[[#This Row],[TTL 2]]+Tabel2[[#This Row],[TTL 3]]+Tabel2[[#This Row],[TTL 4]]+Tabel2[[#This Row],[TTL 5]]+Tabel2[[#This Row],[TTL 6]]+Tabel2[[#This Row],[TTL 7]]+Tabel2[[#This Row],[TTL 8]]+Tabel2[[#This Row],[TTL 9]]+Tabel2[[#This Row],[TTL 10]]</f>
        <v>229.39285714285714</v>
      </c>
      <c r="L211" s="163">
        <v>358.75</v>
      </c>
      <c r="M211" s="33">
        <v>3</v>
      </c>
      <c r="N211">
        <v>10</v>
      </c>
      <c r="O211">
        <v>5</v>
      </c>
      <c r="P211">
        <v>30</v>
      </c>
      <c r="R211" s="29">
        <f>SUM(Tabel2[[#This Row],[V 1]]*10+Tabel2[[#This Row],[GT 1]])/Tabel2[[#This Row],[AW 1]]*10+Tabel2[[#This Row],[BONUS 1]]</f>
        <v>80</v>
      </c>
      <c r="S211">
        <v>2</v>
      </c>
      <c r="T211">
        <v>8</v>
      </c>
      <c r="U211">
        <v>3</v>
      </c>
      <c r="V211">
        <v>23</v>
      </c>
      <c r="X211" s="29">
        <f>SUM(Tabel2[[#This Row],[V 2]]*10+Tabel2[[#This Row],[GT 2]])/Tabel2[[#This Row],[AW 2]]*10+Tabel2[[#This Row],[BONUS 2]]</f>
        <v>66.25</v>
      </c>
      <c r="Y211">
        <v>3</v>
      </c>
      <c r="Z211">
        <v>10</v>
      </c>
      <c r="AA211">
        <v>2</v>
      </c>
      <c r="AB211">
        <v>26</v>
      </c>
      <c r="AD211" s="29">
        <f>SUM(Tabel2[[#This Row],[V 3]]*10+Tabel2[[#This Row],[GT 3]])/Tabel2[[#This Row],[AW 3]]*10+Tabel2[[#This Row],[BONUS 3]]</f>
        <v>46</v>
      </c>
      <c r="AF211">
        <v>1</v>
      </c>
      <c r="AJ211" s="29">
        <f>SUM(Tabel2[[#This Row],[V 4]]*10+Tabel2[[#This Row],[GT 4]])/Tabel2[[#This Row],[AW 4]]*10+Tabel2[[#This Row],[BONUS 4]]</f>
        <v>0</v>
      </c>
      <c r="AL211">
        <v>1</v>
      </c>
      <c r="AP211" s="29">
        <f>SUM(Tabel2[[#This Row],[V 5]]*10+Tabel2[[#This Row],[GT 5]])/Tabel2[[#This Row],[AW 5]]*10+Tabel2[[#This Row],[BONUS 5]]</f>
        <v>0</v>
      </c>
      <c r="AQ211">
        <v>2</v>
      </c>
      <c r="AR211">
        <v>7</v>
      </c>
      <c r="AS211">
        <v>1</v>
      </c>
      <c r="AT211">
        <v>16</v>
      </c>
      <c r="AV211" s="29">
        <f>SUM(Tabel2[[#This Row],[V 6]]*10+Tabel2[[#This Row],[GT 6]])/Tabel2[[#This Row],[AW 6]]*10+Tabel2[[#This Row],[BONUS 6]]</f>
        <v>37.142857142857146</v>
      </c>
      <c r="AX211">
        <v>1</v>
      </c>
      <c r="BB211" s="29">
        <f>SUM(Tabel2[[#This Row],[V 7]]*10+Tabel2[[#This Row],[GT 7]])/Tabel2[[#This Row],[AW 7]]*10+Tabel2[[#This Row],[BONUS 7]]</f>
        <v>0</v>
      </c>
      <c r="BD211">
        <v>1</v>
      </c>
      <c r="BH211" s="29">
        <f>SUM(Tabel2[[#This Row],[V 8]]*10+Tabel2[[#This Row],[GT 8]])/Tabel2[[#This Row],[AW 8]]*10+Tabel2[[#This Row],[BONUS 8]]</f>
        <v>0</v>
      </c>
      <c r="BJ211">
        <v>1</v>
      </c>
      <c r="BN211" s="29">
        <f>SUM(Tabel2[[#This Row],[V 9]]*10+Tabel2[[#This Row],[GT 9]])/Tabel2[[#This Row],[AW 9]]*10+Tabel2[[#This Row],[BONUS 9]]</f>
        <v>0</v>
      </c>
      <c r="BP211">
        <v>1</v>
      </c>
      <c r="BT211" s="25">
        <f>SUM(Tabel2[[#This Row],[V 10]]*10+Tabel2[[#This Row],[GT 10]])/Tabel2[[#This Row],[AW 10]]*10+Tabel2[[#This Row],[BONUS 10]]</f>
        <v>0</v>
      </c>
      <c r="BU21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11" s="24">
        <v>500</v>
      </c>
      <c r="BW211" s="32">
        <f>Tabel2[[#This Row],[Diploma]]-Tabel2[[#This Row],[Uitgeschreven]]</f>
        <v>0</v>
      </c>
      <c r="BX211" s="16" t="str">
        <f>IF(BW211=0,"geen actie",CONCATENATE("diploma uitschrijven: ",BU211," punten"))</f>
        <v>geen actie</v>
      </c>
      <c r="BZ211" s="162">
        <f>Tabel2[[#This Row],[pnt t/m 2021/22]]</f>
        <v>358.75</v>
      </c>
      <c r="CA211" s="162">
        <f>Tabel2[[#This Row],[pnt 2022/2023]]</f>
        <v>229.39285714285714</v>
      </c>
      <c r="CB211" s="162">
        <f t="shared" si="3"/>
        <v>588.14285714285711</v>
      </c>
    </row>
    <row r="212" spans="1:80" x14ac:dyDescent="0.3">
      <c r="A212" s="24" t="s">
        <v>209</v>
      </c>
      <c r="D212" t="s">
        <v>247</v>
      </c>
      <c r="E212" s="24">
        <v>117703</v>
      </c>
      <c r="F212" s="202" t="s">
        <v>43</v>
      </c>
      <c r="G212" s="166">
        <f>Tabel2[[#This Row],[pnt t/m 2021/22]]+Tabel2[[#This Row],[pnt 2022/2023]]</f>
        <v>1309.4029304029305</v>
      </c>
      <c r="H212">
        <v>2010</v>
      </c>
      <c r="I212">
        <v>2022</v>
      </c>
      <c r="J212" s="26">
        <f>Tabel2[[#This Row],[ijkdatum]]-Tabel2[[#This Row],[Geboren]]</f>
        <v>12</v>
      </c>
      <c r="K212" s="162">
        <f>Tabel2[[#This Row],[TTL 1]]+Tabel2[[#This Row],[TTL 2]]+Tabel2[[#This Row],[TTL 3]]+Tabel2[[#This Row],[TTL 4]]+Tabel2[[#This Row],[TTL 5]]+Tabel2[[#This Row],[TTL 6]]+Tabel2[[#This Row],[TTL 7]]+Tabel2[[#This Row],[TTL 8]]+Tabel2[[#This Row],[TTL 9]]+Tabel2[[#This Row],[TTL 10]]</f>
        <v>147.30769230769229</v>
      </c>
      <c r="L212" s="170">
        <v>1162.0952380952381</v>
      </c>
      <c r="M212" s="33">
        <v>13</v>
      </c>
      <c r="N212">
        <v>8</v>
      </c>
      <c r="O212">
        <v>1</v>
      </c>
      <c r="P212">
        <v>26</v>
      </c>
      <c r="R212" s="29">
        <f>SUM(Tabel2[[#This Row],[V 1]]*10+Tabel2[[#This Row],[GT 1]])/Tabel2[[#This Row],[AW 1]]*10+Tabel2[[#This Row],[BONUS 1]]</f>
        <v>45</v>
      </c>
      <c r="S212">
        <v>10</v>
      </c>
      <c r="T212">
        <v>13</v>
      </c>
      <c r="U212">
        <v>8</v>
      </c>
      <c r="V212">
        <v>53</v>
      </c>
      <c r="X212" s="29">
        <f>SUM(Tabel2[[#This Row],[V 2]]*10+Tabel2[[#This Row],[GT 2]])/Tabel2[[#This Row],[AW 2]]*10+Tabel2[[#This Row],[BONUS 2]]</f>
        <v>102.30769230769229</v>
      </c>
      <c r="Z212">
        <v>1</v>
      </c>
      <c r="AD212" s="29">
        <f>SUM(Tabel2[[#This Row],[V 3]]*10+Tabel2[[#This Row],[GT 3]])/Tabel2[[#This Row],[AW 3]]*10+Tabel2[[#This Row],[BONUS 3]]</f>
        <v>0</v>
      </c>
      <c r="AF212">
        <v>1</v>
      </c>
      <c r="AJ212" s="29">
        <f>SUM(Tabel2[[#This Row],[V 4]]*10+Tabel2[[#This Row],[GT 4]])/Tabel2[[#This Row],[AW 4]]*10+Tabel2[[#This Row],[BONUS 4]]</f>
        <v>0</v>
      </c>
      <c r="AL212">
        <v>1</v>
      </c>
      <c r="AP212" s="29">
        <f>SUM(Tabel2[[#This Row],[V 5]]*10+Tabel2[[#This Row],[GT 5]])/Tabel2[[#This Row],[AW 5]]*10+Tabel2[[#This Row],[BONUS 5]]</f>
        <v>0</v>
      </c>
      <c r="AR212">
        <v>1</v>
      </c>
      <c r="AV212" s="29">
        <f>SUM(Tabel2[[#This Row],[V 6]]*10+Tabel2[[#This Row],[GT 6]])/Tabel2[[#This Row],[AW 6]]*10+Tabel2[[#This Row],[BONUS 6]]</f>
        <v>0</v>
      </c>
      <c r="AX212">
        <v>1</v>
      </c>
      <c r="BB212" s="29">
        <f>SUM(Tabel2[[#This Row],[V 7]]*10+Tabel2[[#This Row],[GT 7]])/Tabel2[[#This Row],[AW 7]]*10+Tabel2[[#This Row],[BONUS 7]]</f>
        <v>0</v>
      </c>
      <c r="BD212">
        <v>1</v>
      </c>
      <c r="BH212" s="29">
        <f>SUM(Tabel2[[#This Row],[V 8]]*10+Tabel2[[#This Row],[GT 8]])/Tabel2[[#This Row],[AW 8]]*10+Tabel2[[#This Row],[BONUS 8]]</f>
        <v>0</v>
      </c>
      <c r="BJ212">
        <v>1</v>
      </c>
      <c r="BN212" s="29">
        <f>SUM(Tabel2[[#This Row],[V 9]]*10+Tabel2[[#This Row],[GT 9]])/Tabel2[[#This Row],[AW 9]]*10+Tabel2[[#This Row],[BONUS 9]]</f>
        <v>0</v>
      </c>
      <c r="BP212">
        <v>1</v>
      </c>
      <c r="BT212" s="25">
        <f>SUM(Tabel2[[#This Row],[V 10]]*10+Tabel2[[#This Row],[GT 10]])/Tabel2[[#This Row],[AW 10]]*10+Tabel2[[#This Row],[BONUS 10]]</f>
        <v>0</v>
      </c>
      <c r="BU2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12" s="24">
        <v>1000</v>
      </c>
      <c r="BW212" s="32">
        <f>Tabel2[[#This Row],[Diploma]]-Tabel2[[#This Row],[Uitgeschreven]]</f>
        <v>0</v>
      </c>
      <c r="BX212" s="16" t="str">
        <f>IF(BW212=0,"geen actie",CONCATENATE("diploma uitschrijven: ",BU212," punten"))</f>
        <v>geen actie</v>
      </c>
      <c r="BZ212" s="162">
        <f>Tabel2[[#This Row],[pnt t/m 2021/22]]</f>
        <v>1162.0952380952381</v>
      </c>
      <c r="CA212" s="162">
        <f>Tabel2[[#This Row],[pnt 2022/2023]]</f>
        <v>147.30769230769229</v>
      </c>
      <c r="CB212" s="162">
        <f t="shared" si="3"/>
        <v>1309.4029304029305</v>
      </c>
    </row>
    <row r="213" spans="1:80" x14ac:dyDescent="0.3">
      <c r="A213" s="24" t="s">
        <v>288</v>
      </c>
      <c r="B213" s="24" t="s">
        <v>166</v>
      </c>
      <c r="D213" t="s">
        <v>313</v>
      </c>
      <c r="E213" s="24">
        <v>116964</v>
      </c>
      <c r="F213" s="202" t="s">
        <v>290</v>
      </c>
      <c r="G213" s="166">
        <f>Tabel2[[#This Row],[pnt t/m 2021/22]]+Tabel2[[#This Row],[pnt 2022/2023]]</f>
        <v>136</v>
      </c>
      <c r="H213">
        <v>2006</v>
      </c>
      <c r="I213">
        <v>2022</v>
      </c>
      <c r="J213" s="26">
        <f>Tabel2[[#This Row],[ijkdatum]]-Tabel2[[#This Row],[Geboren]]</f>
        <v>16</v>
      </c>
      <c r="K213" s="162">
        <f>Tabel2[[#This Row],[TTL 1]]+Tabel2[[#This Row],[TTL 2]]+Tabel2[[#This Row],[TTL 3]]+Tabel2[[#This Row],[TTL 4]]+Tabel2[[#This Row],[TTL 5]]+Tabel2[[#This Row],[TTL 6]]+Tabel2[[#This Row],[TTL 7]]+Tabel2[[#This Row],[TTL 8]]+Tabel2[[#This Row],[TTL 9]]+Tabel2[[#This Row],[TTL 10]]</f>
        <v>0</v>
      </c>
      <c r="L213" s="163">
        <v>136</v>
      </c>
      <c r="M213" s="33"/>
      <c r="N213">
        <v>1</v>
      </c>
      <c r="R213" s="29">
        <f>SUM(Tabel2[[#This Row],[V 1]]*10+Tabel2[[#This Row],[GT 1]])/Tabel2[[#This Row],[AW 1]]*10+Tabel2[[#This Row],[BONUS 1]]</f>
        <v>0</v>
      </c>
      <c r="T213">
        <v>1</v>
      </c>
      <c r="X213" s="29">
        <f>SUM(Tabel2[[#This Row],[V 2]]*10+Tabel2[[#This Row],[GT 2]])/Tabel2[[#This Row],[AW 2]]*10+Tabel2[[#This Row],[BONUS 2]]</f>
        <v>0</v>
      </c>
      <c r="Z213">
        <v>1</v>
      </c>
      <c r="AD213" s="29">
        <f>SUM(Tabel2[[#This Row],[V 3]]*10+Tabel2[[#This Row],[GT 3]])/Tabel2[[#This Row],[AW 3]]*10+Tabel2[[#This Row],[BONUS 3]]</f>
        <v>0</v>
      </c>
      <c r="AF213">
        <v>1</v>
      </c>
      <c r="AJ213" s="29">
        <f>SUM(Tabel2[[#This Row],[V 4]]*10+Tabel2[[#This Row],[GT 4]])/Tabel2[[#This Row],[AW 4]]*10+Tabel2[[#This Row],[BONUS 4]]</f>
        <v>0</v>
      </c>
      <c r="AL213">
        <v>1</v>
      </c>
      <c r="AP213" s="29">
        <f>SUM(Tabel2[[#This Row],[V 5]]*10+Tabel2[[#This Row],[GT 5]])/Tabel2[[#This Row],[AW 5]]*10+Tabel2[[#This Row],[BONUS 5]]</f>
        <v>0</v>
      </c>
      <c r="AR213">
        <v>1</v>
      </c>
      <c r="AV213" s="29">
        <f>SUM(Tabel2[[#This Row],[V 6]]*10+Tabel2[[#This Row],[GT 6]])/Tabel2[[#This Row],[AW 6]]*10+Tabel2[[#This Row],[BONUS 6]]</f>
        <v>0</v>
      </c>
      <c r="AX213">
        <v>1</v>
      </c>
      <c r="BB213" s="29">
        <f>SUM(Tabel2[[#This Row],[V 7]]*10+Tabel2[[#This Row],[GT 7]])/Tabel2[[#This Row],[AW 7]]*10+Tabel2[[#This Row],[BONUS 7]]</f>
        <v>0</v>
      </c>
      <c r="BD213">
        <v>1</v>
      </c>
      <c r="BH213" s="29">
        <f>SUM(Tabel2[[#This Row],[V 8]]*10+Tabel2[[#This Row],[GT 8]])/Tabel2[[#This Row],[AW 8]]*10+Tabel2[[#This Row],[BONUS 8]]</f>
        <v>0</v>
      </c>
      <c r="BJ213">
        <v>1</v>
      </c>
      <c r="BN213" s="29">
        <f>SUM(Tabel2[[#This Row],[V 9]]*10+Tabel2[[#This Row],[GT 9]])/Tabel2[[#This Row],[AW 9]]*10+Tabel2[[#This Row],[BONUS 9]]</f>
        <v>0</v>
      </c>
      <c r="BP213">
        <v>1</v>
      </c>
      <c r="BT213" s="25">
        <f>SUM(Tabel2[[#This Row],[V 10]]*10+Tabel2[[#This Row],[GT 10]])/Tabel2[[#This Row],[AW 10]]*10+Tabel2[[#This Row],[BONUS 10]]</f>
        <v>0</v>
      </c>
      <c r="BU2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3" s="24">
        <v>0</v>
      </c>
      <c r="BW213" s="32">
        <f>Tabel2[[#This Row],[Diploma]]-Tabel2[[#This Row],[Uitgeschreven]]</f>
        <v>0</v>
      </c>
      <c r="BX213" s="16" t="str">
        <f>IF(BW213=0,"geen actie",CONCATENATE("diploma uitschrijven: ",BU213," punten"))</f>
        <v>geen actie</v>
      </c>
      <c r="BZ213" s="162">
        <f>Tabel2[[#This Row],[pnt t/m 2021/22]]</f>
        <v>136</v>
      </c>
      <c r="CA213" s="162">
        <f>Tabel2[[#This Row],[pnt 2022/2023]]</f>
        <v>0</v>
      </c>
      <c r="CB213" s="162">
        <f t="shared" si="3"/>
        <v>136</v>
      </c>
    </row>
    <row r="214" spans="1:80" x14ac:dyDescent="0.3">
      <c r="A214" s="24" t="s">
        <v>209</v>
      </c>
      <c r="B214" s="24" t="s">
        <v>166</v>
      </c>
      <c r="D214" t="s">
        <v>248</v>
      </c>
      <c r="E214" s="24">
        <v>119645</v>
      </c>
      <c r="F214" t="s">
        <v>23</v>
      </c>
      <c r="G214" s="166">
        <f>Tabel2[[#This Row],[pnt t/m 2021/22]]+Tabel2[[#This Row],[pnt 2022/2023]]</f>
        <v>100</v>
      </c>
      <c r="H214">
        <v>2010</v>
      </c>
      <c r="I214">
        <v>2022</v>
      </c>
      <c r="J214" s="26">
        <f>Tabel2[[#This Row],[ijkdatum]]-Tabel2[[#This Row],[Geboren]]</f>
        <v>12</v>
      </c>
      <c r="K214" s="162">
        <f>Tabel2[[#This Row],[TTL 1]]+Tabel2[[#This Row],[TTL 2]]+Tabel2[[#This Row],[TTL 3]]+Tabel2[[#This Row],[TTL 4]]+Tabel2[[#This Row],[TTL 5]]+Tabel2[[#This Row],[TTL 6]]+Tabel2[[#This Row],[TTL 7]]+Tabel2[[#This Row],[TTL 8]]+Tabel2[[#This Row],[TTL 9]]+Tabel2[[#This Row],[TTL 10]]</f>
        <v>0</v>
      </c>
      <c r="L214" s="163">
        <v>100</v>
      </c>
      <c r="M214" s="33"/>
      <c r="N214">
        <v>1</v>
      </c>
      <c r="R214" s="29">
        <f>SUM(Tabel2[[#This Row],[V 1]]*10+Tabel2[[#This Row],[GT 1]])/Tabel2[[#This Row],[AW 1]]*10+Tabel2[[#This Row],[BONUS 1]]</f>
        <v>0</v>
      </c>
      <c r="T214">
        <v>1</v>
      </c>
      <c r="X214" s="29">
        <f>SUM(Tabel2[[#This Row],[V 2]]*10+Tabel2[[#This Row],[GT 2]])/Tabel2[[#This Row],[AW 2]]*10+Tabel2[[#This Row],[BONUS 2]]</f>
        <v>0</v>
      </c>
      <c r="Z214">
        <v>1</v>
      </c>
      <c r="AD214" s="29">
        <f>SUM(Tabel2[[#This Row],[V 3]]*10+Tabel2[[#This Row],[GT 3]])/Tabel2[[#This Row],[AW 3]]*10+Tabel2[[#This Row],[BONUS 3]]</f>
        <v>0</v>
      </c>
      <c r="AF214">
        <v>1</v>
      </c>
      <c r="AJ214" s="29">
        <f>SUM(Tabel2[[#This Row],[V 4]]*10+Tabel2[[#This Row],[GT 4]])/Tabel2[[#This Row],[AW 4]]*10+Tabel2[[#This Row],[BONUS 4]]</f>
        <v>0</v>
      </c>
      <c r="AL214">
        <v>1</v>
      </c>
      <c r="AP214" s="29">
        <f>SUM(Tabel2[[#This Row],[V 5]]*10+Tabel2[[#This Row],[GT 5]])/Tabel2[[#This Row],[AW 5]]*10+Tabel2[[#This Row],[BONUS 5]]</f>
        <v>0</v>
      </c>
      <c r="AR214">
        <v>1</v>
      </c>
      <c r="AV214" s="29">
        <f>SUM(Tabel2[[#This Row],[V 6]]*10+Tabel2[[#This Row],[GT 6]])/Tabel2[[#This Row],[AW 6]]*10+Tabel2[[#This Row],[BONUS 6]]</f>
        <v>0</v>
      </c>
      <c r="AX214">
        <v>1</v>
      </c>
      <c r="BB214" s="29">
        <f>SUM(Tabel2[[#This Row],[V 7]]*10+Tabel2[[#This Row],[GT 7]])/Tabel2[[#This Row],[AW 7]]*10+Tabel2[[#This Row],[BONUS 7]]</f>
        <v>0</v>
      </c>
      <c r="BD214">
        <v>1</v>
      </c>
      <c r="BH214" s="29">
        <f>SUM(Tabel2[[#This Row],[V 8]]*10+Tabel2[[#This Row],[GT 8]])/Tabel2[[#This Row],[AW 8]]*10+Tabel2[[#This Row],[BONUS 8]]</f>
        <v>0</v>
      </c>
      <c r="BJ214">
        <v>1</v>
      </c>
      <c r="BN214" s="29">
        <f>SUM(Tabel2[[#This Row],[V 9]]*10+Tabel2[[#This Row],[GT 9]])/Tabel2[[#This Row],[AW 9]]*10+Tabel2[[#This Row],[BONUS 9]]</f>
        <v>0</v>
      </c>
      <c r="BP214">
        <v>1</v>
      </c>
      <c r="BT214" s="25">
        <f>SUM(Tabel2[[#This Row],[V 10]]*10+Tabel2[[#This Row],[GT 10]])/Tabel2[[#This Row],[AW 10]]*10+Tabel2[[#This Row],[BONUS 10]]</f>
        <v>0</v>
      </c>
      <c r="BU2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4" s="24">
        <v>0</v>
      </c>
      <c r="BW214" s="32">
        <f>Tabel2[[#This Row],[Diploma]]-Tabel2[[#This Row],[Uitgeschreven]]</f>
        <v>0</v>
      </c>
      <c r="BX214" s="16" t="str">
        <f>IF(BW214=0,"geen actie",CONCATENATE("diploma uitschrijven: ",BU214," punten"))</f>
        <v>geen actie</v>
      </c>
      <c r="BZ214" s="162">
        <f>Tabel2[[#This Row],[pnt t/m 2021/22]]</f>
        <v>100</v>
      </c>
      <c r="CA214" s="162">
        <f>Tabel2[[#This Row],[pnt 2022/2023]]</f>
        <v>0</v>
      </c>
      <c r="CB214" s="162">
        <f t="shared" si="3"/>
        <v>100</v>
      </c>
    </row>
    <row r="215" spans="1:80" x14ac:dyDescent="0.3">
      <c r="A215" s="24" t="s">
        <v>208</v>
      </c>
      <c r="B215" s="24" t="s">
        <v>166</v>
      </c>
      <c r="D215" t="s">
        <v>652</v>
      </c>
      <c r="E215" s="24">
        <v>119709</v>
      </c>
      <c r="F215" t="s">
        <v>49</v>
      </c>
      <c r="G215" s="166">
        <f>Tabel2[[#This Row],[pnt t/m 2021/22]]+Tabel2[[#This Row],[pnt 2022/2023]]</f>
        <v>170.02777777777777</v>
      </c>
      <c r="H215">
        <v>2008</v>
      </c>
      <c r="I215">
        <v>2022</v>
      </c>
      <c r="J215" s="26">
        <f>Tabel2[[#This Row],[ijkdatum]]-Tabel2[[#This Row],[Geboren]]</f>
        <v>14</v>
      </c>
      <c r="K215" s="162">
        <f>Tabel2[[#This Row],[TTL 1]]+Tabel2[[#This Row],[TTL 2]]+Tabel2[[#This Row],[TTL 3]]+Tabel2[[#This Row],[TTL 4]]+Tabel2[[#This Row],[TTL 5]]+Tabel2[[#This Row],[TTL 6]]+Tabel2[[#This Row],[TTL 7]]+Tabel2[[#This Row],[TTL 8]]+Tabel2[[#This Row],[TTL 9]]+Tabel2[[#This Row],[TTL 10]]</f>
        <v>170.02777777777777</v>
      </c>
      <c r="L215" s="163"/>
      <c r="M215" s="33"/>
      <c r="N215">
        <v>1</v>
      </c>
      <c r="R215" s="29">
        <f>SUM(Tabel2[[#This Row],[V 1]]*10+Tabel2[[#This Row],[GT 1]])/Tabel2[[#This Row],[AW 1]]*10+Tabel2[[#This Row],[BONUS 1]]</f>
        <v>0</v>
      </c>
      <c r="S215">
        <v>7</v>
      </c>
      <c r="T215">
        <v>10</v>
      </c>
      <c r="U215">
        <v>0</v>
      </c>
      <c r="V215">
        <v>21</v>
      </c>
      <c r="X215" s="29">
        <f>SUM(Tabel2[[#This Row],[V 2]]*10+Tabel2[[#This Row],[GT 2]])/Tabel2[[#This Row],[AW 2]]*10+Tabel2[[#This Row],[BONUS 2]]</f>
        <v>21</v>
      </c>
      <c r="Y215">
        <v>7</v>
      </c>
      <c r="Z215">
        <v>9</v>
      </c>
      <c r="AA215">
        <v>1</v>
      </c>
      <c r="AB215">
        <v>15</v>
      </c>
      <c r="AD215" s="29">
        <f>SUM(Tabel2[[#This Row],[V 3]]*10+Tabel2[[#This Row],[GT 3]])/Tabel2[[#This Row],[AW 3]]*10+Tabel2[[#This Row],[BONUS 3]]</f>
        <v>27.777777777777779</v>
      </c>
      <c r="AF215">
        <v>1</v>
      </c>
      <c r="AJ215" s="29">
        <f>SUM(Tabel2[[#This Row],[V 4]]*10+Tabel2[[#This Row],[GT 4]])/Tabel2[[#This Row],[AW 4]]*10+Tabel2[[#This Row],[BONUS 4]]</f>
        <v>0</v>
      </c>
      <c r="AK215">
        <v>6</v>
      </c>
      <c r="AL215">
        <v>8</v>
      </c>
      <c r="AM215">
        <v>6</v>
      </c>
      <c r="AN215">
        <v>37</v>
      </c>
      <c r="AP215" s="29">
        <f>SUM(Tabel2[[#This Row],[V 5]]*10+Tabel2[[#This Row],[GT 5]])/Tabel2[[#This Row],[AW 5]]*10+Tabel2[[#This Row],[BONUS 5]]</f>
        <v>121.25</v>
      </c>
      <c r="AR215">
        <v>1</v>
      </c>
      <c r="AV215" s="29">
        <f>SUM(Tabel2[[#This Row],[V 6]]*10+Tabel2[[#This Row],[GT 6]])/Tabel2[[#This Row],[AW 6]]*10+Tabel2[[#This Row],[BONUS 6]]</f>
        <v>0</v>
      </c>
      <c r="AX215">
        <v>1</v>
      </c>
      <c r="BB215" s="29">
        <f>SUM(Tabel2[[#This Row],[V 7]]*10+Tabel2[[#This Row],[GT 7]])/Tabel2[[#This Row],[AW 7]]*10+Tabel2[[#This Row],[BONUS 7]]</f>
        <v>0</v>
      </c>
      <c r="BD215">
        <v>1</v>
      </c>
      <c r="BH215" s="29">
        <f>SUM(Tabel2[[#This Row],[V 8]]*10+Tabel2[[#This Row],[GT 8]])/Tabel2[[#This Row],[AW 8]]*10+Tabel2[[#This Row],[BONUS 8]]</f>
        <v>0</v>
      </c>
      <c r="BJ215">
        <v>1</v>
      </c>
      <c r="BN215" s="29">
        <f>SUM(Tabel2[[#This Row],[V 9]]*10+Tabel2[[#This Row],[GT 9]])/Tabel2[[#This Row],[AW 9]]*10+Tabel2[[#This Row],[BONUS 9]]</f>
        <v>0</v>
      </c>
      <c r="BP215">
        <v>1</v>
      </c>
      <c r="BT215" s="25">
        <f>SUM(Tabel2[[#This Row],[V 10]]*10+Tabel2[[#This Row],[GT 10]])/Tabel2[[#This Row],[AW 10]]*10+Tabel2[[#This Row],[BONUS 10]]</f>
        <v>0</v>
      </c>
      <c r="BU2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5" s="24">
        <v>0</v>
      </c>
      <c r="BW215" s="32">
        <f>Tabel2[[#This Row],[Diploma]]-Tabel2[[#This Row],[Uitgeschreven]]</f>
        <v>0</v>
      </c>
      <c r="BX215" s="16" t="str">
        <f>IF(BW215=0,"geen actie",CONCATENATE("diploma uitschrijven: ",BU215," punten"))</f>
        <v>geen actie</v>
      </c>
      <c r="BZ215" s="162">
        <f>Tabel2[[#This Row],[pnt t/m 2021/22]]</f>
        <v>0</v>
      </c>
      <c r="CA215" s="162">
        <f>Tabel2[[#This Row],[pnt 2022/2023]]</f>
        <v>170.02777777777777</v>
      </c>
      <c r="CB215" s="162">
        <f t="shared" si="3"/>
        <v>170.02777777777777</v>
      </c>
    </row>
    <row r="216" spans="1:80" x14ac:dyDescent="0.3">
      <c r="A216" s="24" t="s">
        <v>314</v>
      </c>
      <c r="B216" s="24" t="s">
        <v>166</v>
      </c>
      <c r="D216" t="s">
        <v>333</v>
      </c>
      <c r="E216" s="24">
        <v>118847</v>
      </c>
      <c r="F216" t="s">
        <v>73</v>
      </c>
      <c r="G216" s="166">
        <f>Tabel2[[#This Row],[pnt t/m 2021/22]]+Tabel2[[#This Row],[pnt 2022/2023]]</f>
        <v>207.11111111111109</v>
      </c>
      <c r="H216">
        <v>2010</v>
      </c>
      <c r="I216">
        <v>2022</v>
      </c>
      <c r="J216" s="26">
        <f>Tabel2[[#This Row],[ijkdatum]]-Tabel2[[#This Row],[Geboren]]</f>
        <v>12</v>
      </c>
      <c r="K216" s="162">
        <f>Tabel2[[#This Row],[TTL 1]]+Tabel2[[#This Row],[TTL 2]]+Tabel2[[#This Row],[TTL 3]]+Tabel2[[#This Row],[TTL 4]]+Tabel2[[#This Row],[TTL 5]]+Tabel2[[#This Row],[TTL 6]]+Tabel2[[#This Row],[TTL 7]]+Tabel2[[#This Row],[TTL 8]]+Tabel2[[#This Row],[TTL 9]]+Tabel2[[#This Row],[TTL 10]]</f>
        <v>0</v>
      </c>
      <c r="L216" s="163">
        <v>207.11111111111109</v>
      </c>
      <c r="M216" s="33"/>
      <c r="N216">
        <v>1</v>
      </c>
      <c r="R216" s="29">
        <f>SUM(Tabel2[[#This Row],[V 1]]*10+Tabel2[[#This Row],[GT 1]])/Tabel2[[#This Row],[AW 1]]*10+Tabel2[[#This Row],[BONUS 1]]</f>
        <v>0</v>
      </c>
      <c r="T216">
        <v>1</v>
      </c>
      <c r="X216" s="29">
        <f>SUM(Tabel2[[#This Row],[V 2]]*10+Tabel2[[#This Row],[GT 2]])/Tabel2[[#This Row],[AW 2]]*10+Tabel2[[#This Row],[BONUS 2]]</f>
        <v>0</v>
      </c>
      <c r="Z216">
        <v>1</v>
      </c>
      <c r="AD216" s="29">
        <f>SUM(Tabel2[[#This Row],[V 3]]*10+Tabel2[[#This Row],[GT 3]])/Tabel2[[#This Row],[AW 3]]*10+Tabel2[[#This Row],[BONUS 3]]</f>
        <v>0</v>
      </c>
      <c r="AF216">
        <v>1</v>
      </c>
      <c r="AJ216" s="29">
        <f>SUM(Tabel2[[#This Row],[V 4]]*10+Tabel2[[#This Row],[GT 4]])/Tabel2[[#This Row],[AW 4]]*10+Tabel2[[#This Row],[BONUS 4]]</f>
        <v>0</v>
      </c>
      <c r="AL216">
        <v>1</v>
      </c>
      <c r="AP216" s="29">
        <f>SUM(Tabel2[[#This Row],[V 5]]*10+Tabel2[[#This Row],[GT 5]])/Tabel2[[#This Row],[AW 5]]*10+Tabel2[[#This Row],[BONUS 5]]</f>
        <v>0</v>
      </c>
      <c r="AR216">
        <v>1</v>
      </c>
      <c r="AV216" s="29">
        <f>SUM(Tabel2[[#This Row],[V 6]]*10+Tabel2[[#This Row],[GT 6]])/Tabel2[[#This Row],[AW 6]]*10+Tabel2[[#This Row],[BONUS 6]]</f>
        <v>0</v>
      </c>
      <c r="AX216">
        <v>1</v>
      </c>
      <c r="BB216" s="29">
        <f>SUM(Tabel2[[#This Row],[V 7]]*10+Tabel2[[#This Row],[GT 7]])/Tabel2[[#This Row],[AW 7]]*10+Tabel2[[#This Row],[BONUS 7]]</f>
        <v>0</v>
      </c>
      <c r="BD216">
        <v>1</v>
      </c>
      <c r="BH216" s="29">
        <f>SUM(Tabel2[[#This Row],[V 8]]*10+Tabel2[[#This Row],[GT 8]])/Tabel2[[#This Row],[AW 8]]*10+Tabel2[[#This Row],[BONUS 8]]</f>
        <v>0</v>
      </c>
      <c r="BJ216">
        <v>1</v>
      </c>
      <c r="BN216" s="29">
        <f>SUM(Tabel2[[#This Row],[V 9]]*10+Tabel2[[#This Row],[GT 9]])/Tabel2[[#This Row],[AW 9]]*10+Tabel2[[#This Row],[BONUS 9]]</f>
        <v>0</v>
      </c>
      <c r="BP216">
        <v>1</v>
      </c>
      <c r="BT216" s="25">
        <f>SUM(Tabel2[[#This Row],[V 10]]*10+Tabel2[[#This Row],[GT 10]])/Tabel2[[#This Row],[AW 10]]*10+Tabel2[[#This Row],[BONUS 10]]</f>
        <v>0</v>
      </c>
      <c r="BU2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6" s="24">
        <v>0</v>
      </c>
      <c r="BW216" s="32">
        <f>Tabel2[[#This Row],[Diploma]]-Tabel2[[#This Row],[Uitgeschreven]]</f>
        <v>0</v>
      </c>
      <c r="BX216" s="16" t="str">
        <f>IF(BW216=0,"geen actie",CONCATENATE("diploma uitschrijven: ",BU216," punten"))</f>
        <v>geen actie</v>
      </c>
      <c r="BZ216" s="162">
        <f>Tabel2[[#This Row],[pnt t/m 2021/22]]</f>
        <v>207.11111111111109</v>
      </c>
      <c r="CA216" s="162">
        <f>Tabel2[[#This Row],[pnt 2022/2023]]</f>
        <v>0</v>
      </c>
      <c r="CB216" s="162">
        <f t="shared" si="3"/>
        <v>207.11111111111109</v>
      </c>
    </row>
    <row r="217" spans="1:80" x14ac:dyDescent="0.3">
      <c r="A217" s="24" t="s">
        <v>208</v>
      </c>
      <c r="D217" t="s">
        <v>206</v>
      </c>
      <c r="F217" t="s">
        <v>191</v>
      </c>
      <c r="G217" s="166">
        <f>Tabel2[[#This Row],[pnt t/m 2021/22]]+Tabel2[[#This Row],[pnt 2022/2023]]</f>
        <v>183.16666666666666</v>
      </c>
      <c r="H217">
        <v>2008</v>
      </c>
      <c r="I217">
        <v>2022</v>
      </c>
      <c r="J217" s="26">
        <f>Tabel2[[#This Row],[ijkdatum]]-Tabel2[[#This Row],[Geboren]]</f>
        <v>14</v>
      </c>
      <c r="K217" s="162">
        <f>Tabel2[[#This Row],[TTL 1]]+Tabel2[[#This Row],[TTL 2]]+Tabel2[[#This Row],[TTL 3]]+Tabel2[[#This Row],[TTL 4]]+Tabel2[[#This Row],[TTL 5]]+Tabel2[[#This Row],[TTL 6]]+Tabel2[[#This Row],[TTL 7]]+Tabel2[[#This Row],[TTL 8]]+Tabel2[[#This Row],[TTL 9]]+Tabel2[[#This Row],[TTL 10]]</f>
        <v>122.5</v>
      </c>
      <c r="L217" s="163">
        <v>60.666666666666664</v>
      </c>
      <c r="M217" s="33"/>
      <c r="N217">
        <v>1</v>
      </c>
      <c r="R217" s="29">
        <f>SUM(Tabel2[[#This Row],[V 1]]*10+Tabel2[[#This Row],[GT 1]])/Tabel2[[#This Row],[AW 1]]*10+Tabel2[[#This Row],[BONUS 1]]</f>
        <v>0</v>
      </c>
      <c r="T217">
        <v>1</v>
      </c>
      <c r="X217" s="29">
        <f>SUM(Tabel2[[#This Row],[V 2]]*10+Tabel2[[#This Row],[GT 2]])/Tabel2[[#This Row],[AW 2]]*10+Tabel2[[#This Row],[BONUS 2]]</f>
        <v>0</v>
      </c>
      <c r="Z217">
        <v>1</v>
      </c>
      <c r="AD217" s="29">
        <f>SUM(Tabel2[[#This Row],[V 3]]*10+Tabel2[[#This Row],[GT 3]])/Tabel2[[#This Row],[AW 3]]*10+Tabel2[[#This Row],[BONUS 3]]</f>
        <v>0</v>
      </c>
      <c r="AF217">
        <v>1</v>
      </c>
      <c r="AJ217" s="29">
        <f>SUM(Tabel2[[#This Row],[V 4]]*10+Tabel2[[#This Row],[GT 4]])/Tabel2[[#This Row],[AW 4]]*10+Tabel2[[#This Row],[BONUS 4]]</f>
        <v>0</v>
      </c>
      <c r="AL217">
        <v>1</v>
      </c>
      <c r="AP217" s="29">
        <f>SUM(Tabel2[[#This Row],[V 5]]*10+Tabel2[[#This Row],[GT 5]])/Tabel2[[#This Row],[AW 5]]*10+Tabel2[[#This Row],[BONUS 5]]</f>
        <v>0</v>
      </c>
      <c r="AQ217">
        <v>5</v>
      </c>
      <c r="AR217">
        <v>8</v>
      </c>
      <c r="AS217">
        <v>6</v>
      </c>
      <c r="AT217">
        <v>38</v>
      </c>
      <c r="AV217" s="29">
        <f>SUM(Tabel2[[#This Row],[V 6]]*10+Tabel2[[#This Row],[GT 6]])/Tabel2[[#This Row],[AW 6]]*10+Tabel2[[#This Row],[BONUS 6]]</f>
        <v>122.5</v>
      </c>
      <c r="AX217">
        <v>1</v>
      </c>
      <c r="BB217" s="29">
        <f>SUM(Tabel2[[#This Row],[V 7]]*10+Tabel2[[#This Row],[GT 7]])/Tabel2[[#This Row],[AW 7]]*10+Tabel2[[#This Row],[BONUS 7]]</f>
        <v>0</v>
      </c>
      <c r="BD217">
        <v>1</v>
      </c>
      <c r="BH217" s="29">
        <f>SUM(Tabel2[[#This Row],[V 8]]*10+Tabel2[[#This Row],[GT 8]])/Tabel2[[#This Row],[AW 8]]*10+Tabel2[[#This Row],[BONUS 8]]</f>
        <v>0</v>
      </c>
      <c r="BJ217">
        <v>1</v>
      </c>
      <c r="BN217" s="29">
        <f>SUM(Tabel2[[#This Row],[V 9]]*10+Tabel2[[#This Row],[GT 9]])/Tabel2[[#This Row],[AW 9]]*10+Tabel2[[#This Row],[BONUS 9]]</f>
        <v>0</v>
      </c>
      <c r="BP217">
        <v>1</v>
      </c>
      <c r="BT217" s="25">
        <f>SUM(Tabel2[[#This Row],[V 10]]*10+Tabel2[[#This Row],[GT 10]])/Tabel2[[#This Row],[AW 10]]*10+Tabel2[[#This Row],[BONUS 10]]</f>
        <v>0</v>
      </c>
      <c r="BU2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7" s="24">
        <v>0</v>
      </c>
      <c r="BW217" s="32">
        <f>Tabel2[[#This Row],[Diploma]]-Tabel2[[#This Row],[Uitgeschreven]]</f>
        <v>0</v>
      </c>
      <c r="BX217" s="16" t="str">
        <f>IF(BW217=0,"geen actie",CONCATENATE("diploma uitschrijven: ",BU217," punten"))</f>
        <v>geen actie</v>
      </c>
      <c r="BZ217" s="162">
        <f>Tabel2[[#This Row],[pnt t/m 2021/22]]</f>
        <v>60.666666666666664</v>
      </c>
      <c r="CA217" s="162">
        <f>Tabel2[[#This Row],[pnt 2022/2023]]</f>
        <v>122.5</v>
      </c>
      <c r="CB217" s="162">
        <f t="shared" si="3"/>
        <v>183.16666666666666</v>
      </c>
    </row>
    <row r="218" spans="1:80" x14ac:dyDescent="0.3">
      <c r="A218" s="24" t="s">
        <v>314</v>
      </c>
      <c r="B218" s="24" t="s">
        <v>166</v>
      </c>
      <c r="D218" t="s">
        <v>334</v>
      </c>
      <c r="E218" s="24">
        <v>119318</v>
      </c>
      <c r="F218" t="s">
        <v>290</v>
      </c>
      <c r="G218" s="166">
        <f>Tabel2[[#This Row],[pnt t/m 2021/22]]+Tabel2[[#This Row],[pnt 2022/2023]]</f>
        <v>1294.3452380952381</v>
      </c>
      <c r="H218">
        <v>2012</v>
      </c>
      <c r="I218">
        <v>2022</v>
      </c>
      <c r="J218" s="26">
        <f>Tabel2[[#This Row],[ijkdatum]]-Tabel2[[#This Row],[Geboren]]</f>
        <v>10</v>
      </c>
      <c r="K218" s="162">
        <f>Tabel2[[#This Row],[TTL 1]]+Tabel2[[#This Row],[TTL 2]]+Tabel2[[#This Row],[TTL 3]]+Tabel2[[#This Row],[TTL 4]]+Tabel2[[#This Row],[TTL 5]]+Tabel2[[#This Row],[TTL 6]]+Tabel2[[#This Row],[TTL 7]]+Tabel2[[#This Row],[TTL 8]]+Tabel2[[#This Row],[TTL 9]]+Tabel2[[#This Row],[TTL 10]]</f>
        <v>613.65079365079362</v>
      </c>
      <c r="L218" s="163">
        <v>680.69444444444446</v>
      </c>
      <c r="M218" s="33">
        <v>4</v>
      </c>
      <c r="N218">
        <v>11</v>
      </c>
      <c r="O218">
        <v>11</v>
      </c>
      <c r="P218">
        <v>55</v>
      </c>
      <c r="R218" s="29">
        <f>SUM(Tabel2[[#This Row],[V 1]]*10+Tabel2[[#This Row],[GT 1]])/Tabel2[[#This Row],[AW 1]]*10+Tabel2[[#This Row],[BONUS 1]]</f>
        <v>150</v>
      </c>
      <c r="T218">
        <v>1</v>
      </c>
      <c r="X218" s="29">
        <f>SUM(Tabel2[[#This Row],[V 2]]*10+Tabel2[[#This Row],[GT 2]])/Tabel2[[#This Row],[AW 2]]*10+Tabel2[[#This Row],[BONUS 2]]</f>
        <v>0</v>
      </c>
      <c r="Y218">
        <v>3</v>
      </c>
      <c r="Z218">
        <v>9</v>
      </c>
      <c r="AA218">
        <v>3</v>
      </c>
      <c r="AB218">
        <v>35</v>
      </c>
      <c r="AD218" s="29">
        <f>SUM(Tabel2[[#This Row],[V 3]]*10+Tabel2[[#This Row],[GT 3]])/Tabel2[[#This Row],[AW 3]]*10+Tabel2[[#This Row],[BONUS 3]]</f>
        <v>72.222222222222229</v>
      </c>
      <c r="AE218">
        <v>1</v>
      </c>
      <c r="AF218">
        <v>7</v>
      </c>
      <c r="AG218">
        <v>6</v>
      </c>
      <c r="AH218">
        <v>32</v>
      </c>
      <c r="AJ218" s="29">
        <f>SUM(Tabel2[[#This Row],[V 4]]*10+Tabel2[[#This Row],[GT 4]])/Tabel2[[#This Row],[AW 4]]*10+Tabel2[[#This Row],[BONUS 4]]</f>
        <v>131.42857142857142</v>
      </c>
      <c r="AK218">
        <v>4</v>
      </c>
      <c r="AL218">
        <v>9</v>
      </c>
      <c r="AM218">
        <v>6</v>
      </c>
      <c r="AN218">
        <v>39</v>
      </c>
      <c r="AP218" s="29">
        <f>SUM(Tabel2[[#This Row],[V 5]]*10+Tabel2[[#This Row],[GT 5]])/Tabel2[[#This Row],[AW 5]]*10+Tabel2[[#This Row],[BONUS 5]]</f>
        <v>110</v>
      </c>
      <c r="AQ218">
        <v>3</v>
      </c>
      <c r="AR218">
        <v>9</v>
      </c>
      <c r="AS218">
        <v>9</v>
      </c>
      <c r="AT218">
        <v>45</v>
      </c>
      <c r="AV218" s="29">
        <f>SUM(Tabel2[[#This Row],[V 6]]*10+Tabel2[[#This Row],[GT 6]])/Tabel2[[#This Row],[AW 6]]*10+Tabel2[[#This Row],[BONUS 6]]</f>
        <v>150</v>
      </c>
      <c r="AX218">
        <v>1</v>
      </c>
      <c r="BB218" s="29">
        <f>SUM(Tabel2[[#This Row],[V 7]]*10+Tabel2[[#This Row],[GT 7]])/Tabel2[[#This Row],[AW 7]]*10+Tabel2[[#This Row],[BONUS 7]]</f>
        <v>0</v>
      </c>
      <c r="BD218">
        <v>1</v>
      </c>
      <c r="BH218" s="29">
        <f>SUM(Tabel2[[#This Row],[V 8]]*10+Tabel2[[#This Row],[GT 8]])/Tabel2[[#This Row],[AW 8]]*10+Tabel2[[#This Row],[BONUS 8]]</f>
        <v>0</v>
      </c>
      <c r="BJ218">
        <v>1</v>
      </c>
      <c r="BN218" s="29">
        <f>SUM(Tabel2[[#This Row],[V 9]]*10+Tabel2[[#This Row],[GT 9]])/Tabel2[[#This Row],[AW 9]]*10+Tabel2[[#This Row],[BONUS 9]]</f>
        <v>0</v>
      </c>
      <c r="BP218">
        <v>1</v>
      </c>
      <c r="BT218" s="25">
        <f>SUM(Tabel2[[#This Row],[V 10]]*10+Tabel2[[#This Row],[GT 10]])/Tabel2[[#This Row],[AW 10]]*10+Tabel2[[#This Row],[BONUS 10]]</f>
        <v>0</v>
      </c>
      <c r="BU2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18" s="24">
        <v>1000</v>
      </c>
      <c r="BW218" s="32">
        <f>Tabel2[[#This Row],[Diploma]]-Tabel2[[#This Row],[Uitgeschreven]]</f>
        <v>0</v>
      </c>
      <c r="BX218" s="16" t="str">
        <f>IF(BW218=0,"geen actie",CONCATENATE("diploma uitschrijven: ",BU218," punten"))</f>
        <v>geen actie</v>
      </c>
      <c r="BZ218" s="162">
        <f>Tabel2[[#This Row],[pnt t/m 2021/22]]</f>
        <v>680.69444444444446</v>
      </c>
      <c r="CA218" s="162">
        <f>Tabel2[[#This Row],[pnt 2022/2023]]</f>
        <v>613.65079365079362</v>
      </c>
      <c r="CB218" s="162">
        <f t="shared" si="3"/>
        <v>1294.3452380952381</v>
      </c>
    </row>
    <row r="219" spans="1:80" x14ac:dyDescent="0.3">
      <c r="A219" s="24" t="s">
        <v>251</v>
      </c>
      <c r="B219" s="24" t="s">
        <v>166</v>
      </c>
      <c r="D219" t="s">
        <v>274</v>
      </c>
      <c r="E219" s="24">
        <v>118074</v>
      </c>
      <c r="F219" t="s">
        <v>43</v>
      </c>
      <c r="G219" s="166">
        <f>Tabel2[[#This Row],[pnt t/m 2021/22]]+Tabel2[[#This Row],[pnt 2022/2023]]</f>
        <v>1438.3888888888889</v>
      </c>
      <c r="H219">
        <v>2009</v>
      </c>
      <c r="I219">
        <v>2022</v>
      </c>
      <c r="J219" s="26">
        <f>Tabel2[[#This Row],[ijkdatum]]-Tabel2[[#This Row],[Geboren]]</f>
        <v>13</v>
      </c>
      <c r="K219" s="162">
        <f>Tabel2[[#This Row],[TTL 1]]+Tabel2[[#This Row],[TTL 2]]+Tabel2[[#This Row],[TTL 3]]+Tabel2[[#This Row],[TTL 4]]+Tabel2[[#This Row],[TTL 5]]+Tabel2[[#This Row],[TTL 6]]+Tabel2[[#This Row],[TTL 7]]+Tabel2[[#This Row],[TTL 8]]+Tabel2[[#This Row],[TTL 9]]+Tabel2[[#This Row],[TTL 10]]</f>
        <v>224</v>
      </c>
      <c r="L219" s="163">
        <v>1214.3888888888889</v>
      </c>
      <c r="M219" s="33">
        <v>7</v>
      </c>
      <c r="N219">
        <v>10</v>
      </c>
      <c r="O219">
        <v>8</v>
      </c>
      <c r="P219">
        <v>44</v>
      </c>
      <c r="R219" s="29">
        <f>SUM(Tabel2[[#This Row],[V 1]]*10+Tabel2[[#This Row],[GT 1]])/Tabel2[[#This Row],[AW 1]]*10+Tabel2[[#This Row],[BONUS 1]]</f>
        <v>124</v>
      </c>
      <c r="T219">
        <v>1</v>
      </c>
      <c r="X219" s="29">
        <f>SUM(Tabel2[[#This Row],[V 2]]*10+Tabel2[[#This Row],[GT 2]])/Tabel2[[#This Row],[AW 2]]*10+Tabel2[[#This Row],[BONUS 2]]</f>
        <v>0</v>
      </c>
      <c r="Y219">
        <v>13</v>
      </c>
      <c r="Z219">
        <v>10</v>
      </c>
      <c r="AA219">
        <v>6</v>
      </c>
      <c r="AB219">
        <v>40</v>
      </c>
      <c r="AD219" s="29">
        <f>SUM(Tabel2[[#This Row],[V 3]]*10+Tabel2[[#This Row],[GT 3]])/Tabel2[[#This Row],[AW 3]]*10+Tabel2[[#This Row],[BONUS 3]]</f>
        <v>100</v>
      </c>
      <c r="AF219">
        <v>1</v>
      </c>
      <c r="AJ219" s="29">
        <f>SUM(Tabel2[[#This Row],[V 4]]*10+Tabel2[[#This Row],[GT 4]])/Tabel2[[#This Row],[AW 4]]*10+Tabel2[[#This Row],[BONUS 4]]</f>
        <v>0</v>
      </c>
      <c r="AL219">
        <v>1</v>
      </c>
      <c r="AP219" s="29">
        <f>SUM(Tabel2[[#This Row],[V 5]]*10+Tabel2[[#This Row],[GT 5]])/Tabel2[[#This Row],[AW 5]]*10+Tabel2[[#This Row],[BONUS 5]]</f>
        <v>0</v>
      </c>
      <c r="AR219">
        <v>1</v>
      </c>
      <c r="AV219" s="29">
        <f>SUM(Tabel2[[#This Row],[V 6]]*10+Tabel2[[#This Row],[GT 6]])/Tabel2[[#This Row],[AW 6]]*10+Tabel2[[#This Row],[BONUS 6]]</f>
        <v>0</v>
      </c>
      <c r="AX219">
        <v>1</v>
      </c>
      <c r="BB219" s="29">
        <f>SUM(Tabel2[[#This Row],[V 7]]*10+Tabel2[[#This Row],[GT 7]])/Tabel2[[#This Row],[AW 7]]*10+Tabel2[[#This Row],[BONUS 7]]</f>
        <v>0</v>
      </c>
      <c r="BD219">
        <v>1</v>
      </c>
      <c r="BH219" s="29">
        <f>SUM(Tabel2[[#This Row],[V 8]]*10+Tabel2[[#This Row],[GT 8]])/Tabel2[[#This Row],[AW 8]]*10+Tabel2[[#This Row],[BONUS 8]]</f>
        <v>0</v>
      </c>
      <c r="BJ219">
        <v>1</v>
      </c>
      <c r="BN219" s="29">
        <f>SUM(Tabel2[[#This Row],[V 9]]*10+Tabel2[[#This Row],[GT 9]])/Tabel2[[#This Row],[AW 9]]*10+Tabel2[[#This Row],[BONUS 9]]</f>
        <v>0</v>
      </c>
      <c r="BP219">
        <v>1</v>
      </c>
      <c r="BT219" s="25">
        <f>SUM(Tabel2[[#This Row],[V 10]]*10+Tabel2[[#This Row],[GT 10]])/Tabel2[[#This Row],[AW 10]]*10+Tabel2[[#This Row],[BONUS 10]]</f>
        <v>0</v>
      </c>
      <c r="BU2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19" s="24">
        <v>1000</v>
      </c>
      <c r="BW219" s="32">
        <f>Tabel2[[#This Row],[Diploma]]-Tabel2[[#This Row],[Uitgeschreven]]</f>
        <v>0</v>
      </c>
      <c r="BX219" s="16" t="str">
        <f>IF(BW219=0,"geen actie",CONCATENATE("diploma uitschrijven: ",BU219," punten"))</f>
        <v>geen actie</v>
      </c>
      <c r="BZ219" s="162">
        <f>Tabel2[[#This Row],[pnt t/m 2021/22]]</f>
        <v>1214.3888888888889</v>
      </c>
      <c r="CA219" s="162">
        <f>Tabel2[[#This Row],[pnt 2022/2023]]</f>
        <v>224</v>
      </c>
      <c r="CB219" s="162">
        <f t="shared" si="3"/>
        <v>1438.3888888888889</v>
      </c>
    </row>
    <row r="220" spans="1:80" x14ac:dyDescent="0.3">
      <c r="A220" s="24" t="s">
        <v>208</v>
      </c>
      <c r="B220" s="24" t="s">
        <v>166</v>
      </c>
      <c r="D220" t="s">
        <v>207</v>
      </c>
      <c r="E220" s="24">
        <v>116634</v>
      </c>
      <c r="F220" t="s">
        <v>29</v>
      </c>
      <c r="G220" s="166">
        <f>Tabel2[[#This Row],[pnt t/m 2021/22]]+Tabel2[[#This Row],[pnt 2022/2023]]</f>
        <v>2068.4126984126983</v>
      </c>
      <c r="H220">
        <v>2006</v>
      </c>
      <c r="I220">
        <v>2022</v>
      </c>
      <c r="J220" s="26">
        <f>Tabel2[[#This Row],[ijkdatum]]-Tabel2[[#This Row],[Geboren]]</f>
        <v>16</v>
      </c>
      <c r="K220" s="162">
        <f>Tabel2[[#This Row],[TTL 1]]+Tabel2[[#This Row],[TTL 2]]+Tabel2[[#This Row],[TTL 3]]+Tabel2[[#This Row],[TTL 4]]+Tabel2[[#This Row],[TTL 5]]+Tabel2[[#This Row],[TTL 6]]+Tabel2[[#This Row],[TTL 7]]+Tabel2[[#This Row],[TTL 8]]+Tabel2[[#This Row],[TTL 9]]+Tabel2[[#This Row],[TTL 10]]</f>
        <v>0</v>
      </c>
      <c r="L220" s="163">
        <v>2068.4126984126983</v>
      </c>
      <c r="M220" s="33"/>
      <c r="N220">
        <v>1</v>
      </c>
      <c r="R220" s="29">
        <f>SUM(Tabel2[[#This Row],[V 1]]*10+Tabel2[[#This Row],[GT 1]])/Tabel2[[#This Row],[AW 1]]*10+Tabel2[[#This Row],[BONUS 1]]</f>
        <v>0</v>
      </c>
      <c r="T220">
        <v>1</v>
      </c>
      <c r="X220" s="29">
        <f>SUM(Tabel2[[#This Row],[V 2]]*10+Tabel2[[#This Row],[GT 2]])/Tabel2[[#This Row],[AW 2]]*10+Tabel2[[#This Row],[BONUS 2]]</f>
        <v>0</v>
      </c>
      <c r="Z220">
        <v>1</v>
      </c>
      <c r="AD220" s="29">
        <f>SUM(Tabel2[[#This Row],[V 3]]*10+Tabel2[[#This Row],[GT 3]])/Tabel2[[#This Row],[AW 3]]*10+Tabel2[[#This Row],[BONUS 3]]</f>
        <v>0</v>
      </c>
      <c r="AF220">
        <v>1</v>
      </c>
      <c r="AJ220" s="29">
        <f>SUM(Tabel2[[#This Row],[V 4]]*10+Tabel2[[#This Row],[GT 4]])/Tabel2[[#This Row],[AW 4]]*10+Tabel2[[#This Row],[BONUS 4]]</f>
        <v>0</v>
      </c>
      <c r="AL220">
        <v>1</v>
      </c>
      <c r="AP220" s="29">
        <f>SUM(Tabel2[[#This Row],[V 5]]*10+Tabel2[[#This Row],[GT 5]])/Tabel2[[#This Row],[AW 5]]*10+Tabel2[[#This Row],[BONUS 5]]</f>
        <v>0</v>
      </c>
      <c r="AR220">
        <v>1</v>
      </c>
      <c r="AV220" s="29">
        <f>SUM(Tabel2[[#This Row],[V 6]]*10+Tabel2[[#This Row],[GT 6]])/Tabel2[[#This Row],[AW 6]]*10+Tabel2[[#This Row],[BONUS 6]]</f>
        <v>0</v>
      </c>
      <c r="AX220">
        <v>1</v>
      </c>
      <c r="BB220" s="29">
        <f>SUM(Tabel2[[#This Row],[V 7]]*10+Tabel2[[#This Row],[GT 7]])/Tabel2[[#This Row],[AW 7]]*10+Tabel2[[#This Row],[BONUS 7]]</f>
        <v>0</v>
      </c>
      <c r="BD220">
        <v>1</v>
      </c>
      <c r="BH220" s="29">
        <f>SUM(Tabel2[[#This Row],[V 8]]*10+Tabel2[[#This Row],[GT 8]])/Tabel2[[#This Row],[AW 8]]*10+Tabel2[[#This Row],[BONUS 8]]</f>
        <v>0</v>
      </c>
      <c r="BJ220">
        <v>1</v>
      </c>
      <c r="BN220" s="29">
        <f>SUM(Tabel2[[#This Row],[V 9]]*10+Tabel2[[#This Row],[GT 9]])/Tabel2[[#This Row],[AW 9]]*10+Tabel2[[#This Row],[BONUS 9]]</f>
        <v>0</v>
      </c>
      <c r="BP220">
        <v>1</v>
      </c>
      <c r="BT220" s="25">
        <f>SUM(Tabel2[[#This Row],[V 10]]*10+Tabel2[[#This Row],[GT 10]])/Tabel2[[#This Row],[AW 10]]*10+Tabel2[[#This Row],[BONUS 10]]</f>
        <v>0</v>
      </c>
      <c r="BU2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220" s="24">
        <v>2000</v>
      </c>
      <c r="BW220" s="32">
        <f>Tabel2[[#This Row],[Diploma]]-Tabel2[[#This Row],[Uitgeschreven]]</f>
        <v>0</v>
      </c>
      <c r="BX220" s="16" t="str">
        <f>IF(BW220=0,"geen actie",CONCATENATE("diploma uitschrijven: ",BU220," punten"))</f>
        <v>geen actie</v>
      </c>
    </row>
    <row r="221" spans="1:80" x14ac:dyDescent="0.3">
      <c r="A221" s="24" t="s">
        <v>208</v>
      </c>
      <c r="B221" s="24" t="s">
        <v>166</v>
      </c>
      <c r="D221" t="s">
        <v>249</v>
      </c>
      <c r="E221" s="24">
        <v>118518</v>
      </c>
      <c r="F221" t="s">
        <v>29</v>
      </c>
      <c r="G221" s="166">
        <f>Tabel2[[#This Row],[pnt t/m 2021/22]]+Tabel2[[#This Row],[pnt 2022/2023]]</f>
        <v>1806.3333333333335</v>
      </c>
      <c r="H221">
        <v>2010</v>
      </c>
      <c r="I221">
        <v>2022</v>
      </c>
      <c r="J221" s="26">
        <f>Tabel2[[#This Row],[ijkdatum]]-Tabel2[[#This Row],[Geboren]]</f>
        <v>12</v>
      </c>
      <c r="K221" s="162">
        <f>Tabel2[[#This Row],[TTL 1]]+Tabel2[[#This Row],[TTL 2]]+Tabel2[[#This Row],[TTL 3]]+Tabel2[[#This Row],[TTL 4]]+Tabel2[[#This Row],[TTL 5]]+Tabel2[[#This Row],[TTL 6]]+Tabel2[[#This Row],[TTL 7]]+Tabel2[[#This Row],[TTL 8]]+Tabel2[[#This Row],[TTL 9]]+Tabel2[[#This Row],[TTL 10]]</f>
        <v>325.47619047619048</v>
      </c>
      <c r="L221" s="170">
        <v>1480.8571428571429</v>
      </c>
      <c r="M221" s="33">
        <v>16</v>
      </c>
      <c r="N221">
        <v>8</v>
      </c>
      <c r="O221">
        <v>5</v>
      </c>
      <c r="P221">
        <v>30</v>
      </c>
      <c r="R221" s="29">
        <f>SUM(Tabel2[[#This Row],[V 1]]*10+Tabel2[[#This Row],[GT 1]])/Tabel2[[#This Row],[AW 1]]*10+Tabel2[[#This Row],[BONUS 1]]</f>
        <v>100</v>
      </c>
      <c r="T221">
        <v>1</v>
      </c>
      <c r="X221" s="29">
        <f>SUM(Tabel2[[#This Row],[V 2]]*10+Tabel2[[#This Row],[GT 2]])/Tabel2[[#This Row],[AW 2]]*10+Tabel2[[#This Row],[BONUS 2]]</f>
        <v>0</v>
      </c>
      <c r="Y221">
        <v>8</v>
      </c>
      <c r="Z221">
        <v>8</v>
      </c>
      <c r="AA221">
        <v>3</v>
      </c>
      <c r="AB221">
        <v>22</v>
      </c>
      <c r="AD221" s="29">
        <f>SUM(Tabel2[[#This Row],[V 3]]*10+Tabel2[[#This Row],[GT 3]])/Tabel2[[#This Row],[AW 3]]*10+Tabel2[[#This Row],[BONUS 3]]</f>
        <v>65</v>
      </c>
      <c r="AE221">
        <v>9</v>
      </c>
      <c r="AF221">
        <v>6</v>
      </c>
      <c r="AG221">
        <v>3</v>
      </c>
      <c r="AH221">
        <v>20</v>
      </c>
      <c r="AJ221" s="29">
        <f>SUM(Tabel2[[#This Row],[V 4]]*10+Tabel2[[#This Row],[GT 4]])/Tabel2[[#This Row],[AW 4]]*10+Tabel2[[#This Row],[BONUS 4]]</f>
        <v>83.333333333333343</v>
      </c>
      <c r="AK221">
        <v>7</v>
      </c>
      <c r="AL221">
        <v>7</v>
      </c>
      <c r="AM221">
        <v>3</v>
      </c>
      <c r="AN221">
        <v>24</v>
      </c>
      <c r="AP221" s="29">
        <f>SUM(Tabel2[[#This Row],[V 5]]*10+Tabel2[[#This Row],[GT 5]])/Tabel2[[#This Row],[AW 5]]*10+Tabel2[[#This Row],[BONUS 5]]</f>
        <v>77.142857142857139</v>
      </c>
      <c r="AR221">
        <v>1</v>
      </c>
      <c r="AV221" s="29">
        <f>SUM(Tabel2[[#This Row],[V 6]]*10+Tabel2[[#This Row],[GT 6]])/Tabel2[[#This Row],[AW 6]]*10+Tabel2[[#This Row],[BONUS 6]]</f>
        <v>0</v>
      </c>
      <c r="AX221">
        <v>1</v>
      </c>
      <c r="BB221" s="29">
        <f>SUM(Tabel2[[#This Row],[V 7]]*10+Tabel2[[#This Row],[GT 7]])/Tabel2[[#This Row],[AW 7]]*10+Tabel2[[#This Row],[BONUS 7]]</f>
        <v>0</v>
      </c>
      <c r="BD221">
        <v>1</v>
      </c>
      <c r="BH221" s="29">
        <f>SUM(Tabel2[[#This Row],[V 8]]*10+Tabel2[[#This Row],[GT 8]])/Tabel2[[#This Row],[AW 8]]*10+Tabel2[[#This Row],[BONUS 8]]</f>
        <v>0</v>
      </c>
      <c r="BJ221">
        <v>1</v>
      </c>
      <c r="BN221" s="29">
        <f>SUM(Tabel2[[#This Row],[V 9]]*10+Tabel2[[#This Row],[GT 9]])/Tabel2[[#This Row],[AW 9]]*10+Tabel2[[#This Row],[BONUS 9]]</f>
        <v>0</v>
      </c>
      <c r="BP221">
        <v>1</v>
      </c>
      <c r="BT221" s="25">
        <f>SUM(Tabel2[[#This Row],[V 10]]*10+Tabel2[[#This Row],[GT 10]])/Tabel2[[#This Row],[AW 10]]*10+Tabel2[[#This Row],[BONUS 10]]</f>
        <v>0</v>
      </c>
      <c r="BU2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21" s="24">
        <v>1500</v>
      </c>
      <c r="BW221" s="32">
        <f>Tabel2[[#This Row],[Diploma]]-Tabel2[[#This Row],[Uitgeschreven]]</f>
        <v>0</v>
      </c>
      <c r="BX221" s="16" t="str">
        <f>IF(BW221=0,"geen actie",CONCATENATE("diploma uitschrijven: ",BU221," punten"))</f>
        <v>geen actie</v>
      </c>
    </row>
    <row r="222" spans="1:80" x14ac:dyDescent="0.3">
      <c r="A222" s="24" t="s">
        <v>209</v>
      </c>
      <c r="B222" s="24" t="s">
        <v>166</v>
      </c>
      <c r="D222" t="s">
        <v>250</v>
      </c>
      <c r="E222" s="24">
        <v>118820</v>
      </c>
      <c r="F222" t="s">
        <v>28</v>
      </c>
      <c r="G222" s="166">
        <f>Tabel2[[#This Row],[pnt t/m 2021/22]]+Tabel2[[#This Row],[pnt 2022/2023]]</f>
        <v>265.6150793650794</v>
      </c>
      <c r="H222">
        <v>2010</v>
      </c>
      <c r="I222">
        <v>2022</v>
      </c>
      <c r="J222" s="26">
        <f>Tabel2[[#This Row],[ijkdatum]]-Tabel2[[#This Row],[Geboren]]</f>
        <v>12</v>
      </c>
      <c r="K222" s="162">
        <f>Tabel2[[#This Row],[TTL 1]]+Tabel2[[#This Row],[TTL 2]]+Tabel2[[#This Row],[TTL 3]]+Tabel2[[#This Row],[TTL 4]]+Tabel2[[#This Row],[TTL 5]]+Tabel2[[#This Row],[TTL 6]]+Tabel2[[#This Row],[TTL 7]]+Tabel2[[#This Row],[TTL 8]]+Tabel2[[#This Row],[TTL 9]]+Tabel2[[#This Row],[TTL 10]]</f>
        <v>0</v>
      </c>
      <c r="L222" s="163">
        <v>265.6150793650794</v>
      </c>
      <c r="M222" s="33"/>
      <c r="N222">
        <v>1</v>
      </c>
      <c r="R222" s="29">
        <f>SUM(Tabel2[[#This Row],[V 1]]*10+Tabel2[[#This Row],[GT 1]])/Tabel2[[#This Row],[AW 1]]*10+Tabel2[[#This Row],[BONUS 1]]</f>
        <v>0</v>
      </c>
      <c r="T222">
        <v>1</v>
      </c>
      <c r="X222" s="29">
        <f>SUM(Tabel2[[#This Row],[V 2]]*10+Tabel2[[#This Row],[GT 2]])/Tabel2[[#This Row],[AW 2]]*10+Tabel2[[#This Row],[BONUS 2]]</f>
        <v>0</v>
      </c>
      <c r="Z222">
        <v>1</v>
      </c>
      <c r="AD222" s="29">
        <f>SUM(Tabel2[[#This Row],[V 3]]*10+Tabel2[[#This Row],[GT 3]])/Tabel2[[#This Row],[AW 3]]*10+Tabel2[[#This Row],[BONUS 3]]</f>
        <v>0</v>
      </c>
      <c r="AF222">
        <v>1</v>
      </c>
      <c r="AJ222" s="29">
        <f>SUM(Tabel2[[#This Row],[V 4]]*10+Tabel2[[#This Row],[GT 4]])/Tabel2[[#This Row],[AW 4]]*10+Tabel2[[#This Row],[BONUS 4]]</f>
        <v>0</v>
      </c>
      <c r="AL222">
        <v>1</v>
      </c>
      <c r="AP222" s="29">
        <f>SUM(Tabel2[[#This Row],[V 5]]*10+Tabel2[[#This Row],[GT 5]])/Tabel2[[#This Row],[AW 5]]*10+Tabel2[[#This Row],[BONUS 5]]</f>
        <v>0</v>
      </c>
      <c r="AR222">
        <v>1</v>
      </c>
      <c r="AV222" s="29">
        <f>SUM(Tabel2[[#This Row],[V 6]]*10+Tabel2[[#This Row],[GT 6]])/Tabel2[[#This Row],[AW 6]]*10+Tabel2[[#This Row],[BONUS 6]]</f>
        <v>0</v>
      </c>
      <c r="AX222">
        <v>1</v>
      </c>
      <c r="BB222" s="29">
        <f>SUM(Tabel2[[#This Row],[V 7]]*10+Tabel2[[#This Row],[GT 7]])/Tabel2[[#This Row],[AW 7]]*10+Tabel2[[#This Row],[BONUS 7]]</f>
        <v>0</v>
      </c>
      <c r="BD222">
        <v>1</v>
      </c>
      <c r="BH222" s="29">
        <f>SUM(Tabel2[[#This Row],[V 8]]*10+Tabel2[[#This Row],[GT 8]])/Tabel2[[#This Row],[AW 8]]*10+Tabel2[[#This Row],[BONUS 8]]</f>
        <v>0</v>
      </c>
      <c r="BJ222">
        <v>1</v>
      </c>
      <c r="BN222" s="29">
        <f>SUM(Tabel2[[#This Row],[V 9]]*10+Tabel2[[#This Row],[GT 9]])/Tabel2[[#This Row],[AW 9]]*10+Tabel2[[#This Row],[BONUS 9]]</f>
        <v>0</v>
      </c>
      <c r="BP222">
        <v>1</v>
      </c>
      <c r="BT222" s="25">
        <f>SUM(Tabel2[[#This Row],[V 10]]*10+Tabel2[[#This Row],[GT 10]])/Tabel2[[#This Row],[AW 10]]*10+Tabel2[[#This Row],[BONUS 10]]</f>
        <v>0</v>
      </c>
      <c r="BU2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22" s="24">
        <v>250</v>
      </c>
      <c r="BW222" s="32">
        <f>Tabel2[[#This Row],[Diploma]]-Tabel2[[#This Row],[Uitgeschreven]]</f>
        <v>0</v>
      </c>
      <c r="BX222" s="16" t="str">
        <f>IF(BW222=0,"geen actie",CONCATENATE("diploma uitschrijven: ",BU222," punten"))</f>
        <v>geen actie</v>
      </c>
    </row>
    <row r="223" spans="1:80" x14ac:dyDescent="0.3">
      <c r="A223" s="24" t="s">
        <v>275</v>
      </c>
      <c r="B223" s="24" t="s">
        <v>166</v>
      </c>
      <c r="D223" t="s">
        <v>287</v>
      </c>
      <c r="E223" s="24">
        <v>119330</v>
      </c>
      <c r="F223" t="s">
        <v>19</v>
      </c>
      <c r="G223" s="166">
        <f>Tabel2[[#This Row],[pnt t/m 2021/22]]+Tabel2[[#This Row],[pnt 2022/2023]]</f>
        <v>148</v>
      </c>
      <c r="H223">
        <v>2011</v>
      </c>
      <c r="I223">
        <v>2022</v>
      </c>
      <c r="J223" s="26">
        <f>Tabel2[[#This Row],[ijkdatum]]-Tabel2[[#This Row],[Geboren]]</f>
        <v>11</v>
      </c>
      <c r="K223" s="162">
        <f>Tabel2[[#This Row],[TTL 1]]+Tabel2[[#This Row],[TTL 2]]+Tabel2[[#This Row],[TTL 3]]+Tabel2[[#This Row],[TTL 4]]+Tabel2[[#This Row],[TTL 5]]+Tabel2[[#This Row],[TTL 6]]+Tabel2[[#This Row],[TTL 7]]+Tabel2[[#This Row],[TTL 8]]+Tabel2[[#This Row],[TTL 9]]+Tabel2[[#This Row],[TTL 10]]</f>
        <v>0</v>
      </c>
      <c r="L223" s="163">
        <v>148</v>
      </c>
      <c r="M223" s="33"/>
      <c r="N223">
        <v>1</v>
      </c>
      <c r="R223" s="29">
        <f>SUM(Tabel2[[#This Row],[V 1]]*10+Tabel2[[#This Row],[GT 1]])/Tabel2[[#This Row],[AW 1]]*10+Tabel2[[#This Row],[BONUS 1]]</f>
        <v>0</v>
      </c>
      <c r="T223">
        <v>1</v>
      </c>
      <c r="X223" s="29">
        <f>SUM(Tabel2[[#This Row],[V 2]]*10+Tabel2[[#This Row],[GT 2]])/Tabel2[[#This Row],[AW 2]]*10+Tabel2[[#This Row],[BONUS 2]]</f>
        <v>0</v>
      </c>
      <c r="Z223">
        <v>1</v>
      </c>
      <c r="AD223" s="29">
        <f>SUM(Tabel2[[#This Row],[V 3]]*10+Tabel2[[#This Row],[GT 3]])/Tabel2[[#This Row],[AW 3]]*10+Tabel2[[#This Row],[BONUS 3]]</f>
        <v>0</v>
      </c>
      <c r="AF223">
        <v>1</v>
      </c>
      <c r="AJ223" s="29">
        <f>SUM(Tabel2[[#This Row],[V 4]]*10+Tabel2[[#This Row],[GT 4]])/Tabel2[[#This Row],[AW 4]]*10+Tabel2[[#This Row],[BONUS 4]]</f>
        <v>0</v>
      </c>
      <c r="AL223">
        <v>1</v>
      </c>
      <c r="AP223" s="29">
        <f>SUM(Tabel2[[#This Row],[V 5]]*10+Tabel2[[#This Row],[GT 5]])/Tabel2[[#This Row],[AW 5]]*10+Tabel2[[#This Row],[BONUS 5]]</f>
        <v>0</v>
      </c>
      <c r="AR223">
        <v>1</v>
      </c>
      <c r="AV223" s="29">
        <f>SUM(Tabel2[[#This Row],[V 6]]*10+Tabel2[[#This Row],[GT 6]])/Tabel2[[#This Row],[AW 6]]*10+Tabel2[[#This Row],[BONUS 6]]</f>
        <v>0</v>
      </c>
      <c r="AX223">
        <v>1</v>
      </c>
      <c r="BB223" s="29">
        <f>SUM(Tabel2[[#This Row],[V 7]]*10+Tabel2[[#This Row],[GT 7]])/Tabel2[[#This Row],[AW 7]]*10+Tabel2[[#This Row],[BONUS 7]]</f>
        <v>0</v>
      </c>
      <c r="BD223">
        <v>1</v>
      </c>
      <c r="BH223" s="29">
        <f>SUM(Tabel2[[#This Row],[V 8]]*10+Tabel2[[#This Row],[GT 8]])/Tabel2[[#This Row],[AW 8]]*10+Tabel2[[#This Row],[BONUS 8]]</f>
        <v>0</v>
      </c>
      <c r="BJ223">
        <v>1</v>
      </c>
      <c r="BN223" s="29">
        <f>SUM(Tabel2[[#This Row],[V 9]]*10+Tabel2[[#This Row],[GT 9]])/Tabel2[[#This Row],[AW 9]]*10+Tabel2[[#This Row],[BONUS 9]]</f>
        <v>0</v>
      </c>
      <c r="BP223">
        <v>1</v>
      </c>
      <c r="BT223" s="25">
        <f>SUM(Tabel2[[#This Row],[V 10]]*10+Tabel2[[#This Row],[GT 10]])/Tabel2[[#This Row],[AW 10]]*10+Tabel2[[#This Row],[BONUS 10]]</f>
        <v>0</v>
      </c>
      <c r="BU2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3" s="24">
        <v>0</v>
      </c>
      <c r="BW223" s="32">
        <f>Tabel2[[#This Row],[Diploma]]-Tabel2[[#This Row],[Uitgeschreven]]</f>
        <v>0</v>
      </c>
      <c r="BX223" s="16" t="str">
        <f>IF(BW223=0,"geen actie",CONCATENATE("diploma uitschrijven: ",BU223," punten"))</f>
        <v>geen actie</v>
      </c>
    </row>
    <row r="224" spans="1:80" x14ac:dyDescent="0.3">
      <c r="A224" s="24"/>
      <c r="G224" s="169">
        <f>Tabel2[[#This Row],[pnt t/m 2021/22]]+Tabel2[[#This Row],[pnt 2022/2023]]</f>
        <v>0</v>
      </c>
      <c r="I224">
        <v>2022</v>
      </c>
      <c r="J224" s="26">
        <f>Tabel2[[#This Row],[ijkdatum]]-Tabel2[[#This Row],[Geboren]]</f>
        <v>2022</v>
      </c>
      <c r="K224">
        <f>Tabel2[[#This Row],[TTL 1]]+Tabel2[[#This Row],[TTL 2]]+Tabel2[[#This Row],[TTL 3]]+Tabel2[[#This Row],[TTL 4]]+Tabel2[[#This Row],[TTL 5]]+Tabel2[[#This Row],[TTL 6]]+Tabel2[[#This Row],[TTL 7]]+Tabel2[[#This Row],[TTL 8]]+Tabel2[[#This Row],[TTL 9]]+Tabel2[[#This Row],[TTL 10]]</f>
        <v>0</v>
      </c>
      <c r="L224" s="160"/>
      <c r="M224" s="33"/>
      <c r="N224">
        <v>1</v>
      </c>
      <c r="R224" s="160">
        <f>SUM(Tabel2[[#This Row],[V 1]]*10+Tabel2[[#This Row],[GT 1]])/Tabel2[[#This Row],[AW 1]]*10+Tabel2[[#This Row],[BONUS 1]]</f>
        <v>0</v>
      </c>
      <c r="T224">
        <v>1</v>
      </c>
      <c r="X224" s="160">
        <f>SUM(Tabel2[[#This Row],[V 2]]*10+Tabel2[[#This Row],[GT 2]])/Tabel2[[#This Row],[AW 2]]*10+Tabel2[[#This Row],[BONUS 2]]</f>
        <v>0</v>
      </c>
      <c r="Z224">
        <v>1</v>
      </c>
      <c r="AD224" s="160">
        <f>SUM(Tabel2[[#This Row],[V 3]]*10+Tabel2[[#This Row],[GT 3]])/Tabel2[[#This Row],[AW 3]]*10+Tabel2[[#This Row],[BONUS 3]]</f>
        <v>0</v>
      </c>
      <c r="AF224">
        <v>1</v>
      </c>
      <c r="AJ224" s="160">
        <f>SUM(Tabel2[[#This Row],[V 4]]*10+Tabel2[[#This Row],[GT 4]])/Tabel2[[#This Row],[AW 4]]*10+Tabel2[[#This Row],[BONUS 4]]</f>
        <v>0</v>
      </c>
      <c r="AL224">
        <v>1</v>
      </c>
      <c r="AP224" s="160">
        <f>SUM(Tabel2[[#This Row],[V 5]]*10+Tabel2[[#This Row],[GT 5]])/Tabel2[[#This Row],[AW 5]]*10+Tabel2[[#This Row],[BONUS 5]]</f>
        <v>0</v>
      </c>
      <c r="AR224">
        <v>1</v>
      </c>
      <c r="AV224" s="160">
        <f>SUM(Tabel2[[#This Row],[V 6]]*10+Tabel2[[#This Row],[GT 6]])/Tabel2[[#This Row],[AW 6]]*10+Tabel2[[#This Row],[BONUS 6]]</f>
        <v>0</v>
      </c>
      <c r="AX224">
        <v>1</v>
      </c>
      <c r="BB224" s="160">
        <f>SUM(Tabel2[[#This Row],[V 7]]*10+Tabel2[[#This Row],[GT 7]])/Tabel2[[#This Row],[AW 7]]*10+Tabel2[[#This Row],[BONUS 7]]</f>
        <v>0</v>
      </c>
      <c r="BD224">
        <v>1</v>
      </c>
      <c r="BH224" s="160">
        <f>SUM(Tabel2[[#This Row],[V 8]]*10+Tabel2[[#This Row],[GT 8]])/Tabel2[[#This Row],[AW 8]]*10+Tabel2[[#This Row],[BONUS 8]]</f>
        <v>0</v>
      </c>
      <c r="BJ224">
        <v>1</v>
      </c>
      <c r="BN224" s="160">
        <f>SUM(Tabel2[[#This Row],[V 9]]*10+Tabel2[[#This Row],[GT 9]])/Tabel2[[#This Row],[AW 9]]*10+Tabel2[[#This Row],[BONUS 9]]</f>
        <v>0</v>
      </c>
      <c r="BP224">
        <v>1</v>
      </c>
      <c r="BT224" s="25">
        <f>SUM(Tabel2[[#This Row],[V 10]]*10+Tabel2[[#This Row],[GT 10]])/Tabel2[[#This Row],[AW 10]]*10+Tabel2[[#This Row],[BONUS 10]]</f>
        <v>0</v>
      </c>
      <c r="BU2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4" s="24">
        <v>0</v>
      </c>
      <c r="BW224" s="24">
        <f>Tabel2[[#This Row],[Diploma]]-Tabel2[[#This Row],[Uitgeschreven]]</f>
        <v>0</v>
      </c>
      <c r="BX224" s="24" t="str">
        <f>IF(BW224=0,"geen actie",CONCATENATE("diploma uitschrijven: ",BU224," punten"))</f>
        <v>geen actie</v>
      </c>
    </row>
    <row r="225" spans="1:76" x14ac:dyDescent="0.3">
      <c r="A225" s="24"/>
      <c r="G225" s="169">
        <f>Tabel2[[#This Row],[pnt t/m 2021/22]]+Tabel2[[#This Row],[pnt 2022/2023]]</f>
        <v>0</v>
      </c>
      <c r="I225">
        <v>2022</v>
      </c>
      <c r="J225" s="26">
        <f>Tabel2[[#This Row],[ijkdatum]]-Tabel2[[#This Row],[Geboren]]</f>
        <v>2022</v>
      </c>
      <c r="K225">
        <f>Tabel2[[#This Row],[TTL 1]]+Tabel2[[#This Row],[TTL 2]]+Tabel2[[#This Row],[TTL 3]]+Tabel2[[#This Row],[TTL 4]]+Tabel2[[#This Row],[TTL 5]]+Tabel2[[#This Row],[TTL 6]]+Tabel2[[#This Row],[TTL 7]]+Tabel2[[#This Row],[TTL 8]]+Tabel2[[#This Row],[TTL 9]]+Tabel2[[#This Row],[TTL 10]]</f>
        <v>0</v>
      </c>
      <c r="L225" s="160"/>
      <c r="M225" s="33"/>
      <c r="N225">
        <v>1</v>
      </c>
      <c r="R225" s="160">
        <f>SUM(Tabel2[[#This Row],[V 1]]*10+Tabel2[[#This Row],[GT 1]])/Tabel2[[#This Row],[AW 1]]*10+Tabel2[[#This Row],[BONUS 1]]</f>
        <v>0</v>
      </c>
      <c r="T225">
        <v>1</v>
      </c>
      <c r="X225" s="160">
        <f>SUM(Tabel2[[#This Row],[V 2]]*10+Tabel2[[#This Row],[GT 2]])/Tabel2[[#This Row],[AW 2]]*10+Tabel2[[#This Row],[BONUS 2]]</f>
        <v>0</v>
      </c>
      <c r="Z225">
        <v>1</v>
      </c>
      <c r="AD225" s="160">
        <f>SUM(Tabel2[[#This Row],[V 3]]*10+Tabel2[[#This Row],[GT 3]])/Tabel2[[#This Row],[AW 3]]*10+Tabel2[[#This Row],[BONUS 3]]</f>
        <v>0</v>
      </c>
      <c r="AF225">
        <v>1</v>
      </c>
      <c r="AJ225" s="160">
        <f>SUM(Tabel2[[#This Row],[V 4]]*10+Tabel2[[#This Row],[GT 4]])/Tabel2[[#This Row],[AW 4]]*10+Tabel2[[#This Row],[BONUS 4]]</f>
        <v>0</v>
      </c>
      <c r="AL225">
        <v>1</v>
      </c>
      <c r="AP225" s="160">
        <f>SUM(Tabel2[[#This Row],[V 5]]*10+Tabel2[[#This Row],[GT 5]])/Tabel2[[#This Row],[AW 5]]*10+Tabel2[[#This Row],[BONUS 5]]</f>
        <v>0</v>
      </c>
      <c r="AR225">
        <v>1</v>
      </c>
      <c r="AV225" s="160">
        <f>SUM(Tabel2[[#This Row],[V 6]]*10+Tabel2[[#This Row],[GT 6]])/Tabel2[[#This Row],[AW 6]]*10+Tabel2[[#This Row],[BONUS 6]]</f>
        <v>0</v>
      </c>
      <c r="AX225">
        <v>1</v>
      </c>
      <c r="BB225" s="160">
        <f>SUM(Tabel2[[#This Row],[V 7]]*10+Tabel2[[#This Row],[GT 7]])/Tabel2[[#This Row],[AW 7]]*10+Tabel2[[#This Row],[BONUS 7]]</f>
        <v>0</v>
      </c>
      <c r="BD225">
        <v>1</v>
      </c>
      <c r="BH225" s="160">
        <f>SUM(Tabel2[[#This Row],[V 8]]*10+Tabel2[[#This Row],[GT 8]])/Tabel2[[#This Row],[AW 8]]*10+Tabel2[[#This Row],[BONUS 8]]</f>
        <v>0</v>
      </c>
      <c r="BJ225">
        <v>1</v>
      </c>
      <c r="BN225" s="160">
        <f>SUM(Tabel2[[#This Row],[V 9]]*10+Tabel2[[#This Row],[GT 9]])/Tabel2[[#This Row],[AW 9]]*10+Tabel2[[#This Row],[BONUS 9]]</f>
        <v>0</v>
      </c>
      <c r="BP225">
        <v>1</v>
      </c>
      <c r="BT225" s="25">
        <f>SUM(Tabel2[[#This Row],[V 10]]*10+Tabel2[[#This Row],[GT 10]])/Tabel2[[#This Row],[AW 10]]*10+Tabel2[[#This Row],[BONUS 10]]</f>
        <v>0</v>
      </c>
      <c r="BU2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5" s="24">
        <v>0</v>
      </c>
      <c r="BW225" s="24">
        <f>Tabel2[[#This Row],[Diploma]]-Tabel2[[#This Row],[Uitgeschreven]]</f>
        <v>0</v>
      </c>
      <c r="BX225" s="24" t="str">
        <f>IF(BW225=0,"geen actie",CONCATENATE("diploma uitschrijven: ",BU225," punten"))</f>
        <v>geen actie</v>
      </c>
    </row>
    <row r="226" spans="1:76" x14ac:dyDescent="0.3">
      <c r="A226" s="24"/>
      <c r="G226" s="169">
        <f>Tabel2[[#This Row],[pnt t/m 2021/22]]+Tabel2[[#This Row],[pnt 2022/2023]]</f>
        <v>0</v>
      </c>
      <c r="I226">
        <v>2022</v>
      </c>
      <c r="J226" s="26">
        <f>Tabel2[[#This Row],[ijkdatum]]-Tabel2[[#This Row],[Geboren]]</f>
        <v>2022</v>
      </c>
      <c r="K226">
        <f>Tabel2[[#This Row],[TTL 1]]+Tabel2[[#This Row],[TTL 2]]+Tabel2[[#This Row],[TTL 3]]+Tabel2[[#This Row],[TTL 4]]+Tabel2[[#This Row],[TTL 5]]+Tabel2[[#This Row],[TTL 6]]+Tabel2[[#This Row],[TTL 7]]+Tabel2[[#This Row],[TTL 8]]+Tabel2[[#This Row],[TTL 9]]+Tabel2[[#This Row],[TTL 10]]</f>
        <v>0</v>
      </c>
      <c r="L226" s="160"/>
      <c r="M226" s="33"/>
      <c r="N226">
        <v>1</v>
      </c>
      <c r="R226" s="160">
        <f>SUM(Tabel2[[#This Row],[V 1]]*10+Tabel2[[#This Row],[GT 1]])/Tabel2[[#This Row],[AW 1]]*10+Tabel2[[#This Row],[BONUS 1]]</f>
        <v>0</v>
      </c>
      <c r="T226">
        <v>1</v>
      </c>
      <c r="X226" s="160">
        <f>SUM(Tabel2[[#This Row],[V 2]]*10+Tabel2[[#This Row],[GT 2]])/Tabel2[[#This Row],[AW 2]]*10+Tabel2[[#This Row],[BONUS 2]]</f>
        <v>0</v>
      </c>
      <c r="Z226">
        <v>1</v>
      </c>
      <c r="AD226" s="160">
        <f>SUM(Tabel2[[#This Row],[V 3]]*10+Tabel2[[#This Row],[GT 3]])/Tabel2[[#This Row],[AW 3]]*10+Tabel2[[#This Row],[BONUS 3]]</f>
        <v>0</v>
      </c>
      <c r="AF226">
        <v>1</v>
      </c>
      <c r="AJ226" s="160">
        <f>SUM(Tabel2[[#This Row],[V 4]]*10+Tabel2[[#This Row],[GT 4]])/Tabel2[[#This Row],[AW 4]]*10+Tabel2[[#This Row],[BONUS 4]]</f>
        <v>0</v>
      </c>
      <c r="AL226">
        <v>1</v>
      </c>
      <c r="AP226" s="160">
        <f>SUM(Tabel2[[#This Row],[V 5]]*10+Tabel2[[#This Row],[GT 5]])/Tabel2[[#This Row],[AW 5]]*10+Tabel2[[#This Row],[BONUS 5]]</f>
        <v>0</v>
      </c>
      <c r="AR226">
        <v>1</v>
      </c>
      <c r="AV226" s="160">
        <f>SUM(Tabel2[[#This Row],[V 6]]*10+Tabel2[[#This Row],[GT 6]])/Tabel2[[#This Row],[AW 6]]*10+Tabel2[[#This Row],[BONUS 6]]</f>
        <v>0</v>
      </c>
      <c r="AX226">
        <v>1</v>
      </c>
      <c r="BB226" s="160">
        <f>SUM(Tabel2[[#This Row],[V 7]]*10+Tabel2[[#This Row],[GT 7]])/Tabel2[[#This Row],[AW 7]]*10+Tabel2[[#This Row],[BONUS 7]]</f>
        <v>0</v>
      </c>
      <c r="BD226">
        <v>1</v>
      </c>
      <c r="BH226" s="160">
        <f>SUM(Tabel2[[#This Row],[V 8]]*10+Tabel2[[#This Row],[GT 8]])/Tabel2[[#This Row],[AW 8]]*10+Tabel2[[#This Row],[BONUS 8]]</f>
        <v>0</v>
      </c>
      <c r="BJ226">
        <v>1</v>
      </c>
      <c r="BN226" s="160">
        <f>SUM(Tabel2[[#This Row],[V 9]]*10+Tabel2[[#This Row],[GT 9]])/Tabel2[[#This Row],[AW 9]]*10+Tabel2[[#This Row],[BONUS 9]]</f>
        <v>0</v>
      </c>
      <c r="BP226">
        <v>1</v>
      </c>
      <c r="BT226" s="25">
        <f>SUM(Tabel2[[#This Row],[V 10]]*10+Tabel2[[#This Row],[GT 10]])/Tabel2[[#This Row],[AW 10]]*10+Tabel2[[#This Row],[BONUS 10]]</f>
        <v>0</v>
      </c>
      <c r="BU2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6" s="24">
        <v>0</v>
      </c>
      <c r="BW226" s="24">
        <f>Tabel2[[#This Row],[Diploma]]-Tabel2[[#This Row],[Uitgeschreven]]</f>
        <v>0</v>
      </c>
      <c r="BX226" s="24" t="str">
        <f>IF(BW226=0,"geen actie",CONCATENATE("diploma uitschrijven: ",BU226," punten"))</f>
        <v>geen actie</v>
      </c>
    </row>
    <row r="227" spans="1:76" x14ac:dyDescent="0.3">
      <c r="A227" s="24"/>
      <c r="G227" s="169">
        <f>Tabel2[[#This Row],[pnt t/m 2021/22]]+Tabel2[[#This Row],[pnt 2022/2023]]</f>
        <v>0</v>
      </c>
      <c r="I227">
        <v>2022</v>
      </c>
      <c r="J227" s="26">
        <f>Tabel2[[#This Row],[ijkdatum]]-Tabel2[[#This Row],[Geboren]]</f>
        <v>2022</v>
      </c>
      <c r="K227">
        <f>Tabel2[[#This Row],[TTL 1]]+Tabel2[[#This Row],[TTL 2]]+Tabel2[[#This Row],[TTL 3]]+Tabel2[[#This Row],[TTL 4]]+Tabel2[[#This Row],[TTL 5]]+Tabel2[[#This Row],[TTL 6]]+Tabel2[[#This Row],[TTL 7]]+Tabel2[[#This Row],[TTL 8]]+Tabel2[[#This Row],[TTL 9]]+Tabel2[[#This Row],[TTL 10]]</f>
        <v>0</v>
      </c>
      <c r="L227" s="160"/>
      <c r="M227" s="33"/>
      <c r="N227">
        <v>1</v>
      </c>
      <c r="R227" s="160">
        <f>SUM(Tabel2[[#This Row],[V 1]]*10+Tabel2[[#This Row],[GT 1]])/Tabel2[[#This Row],[AW 1]]*10+Tabel2[[#This Row],[BONUS 1]]</f>
        <v>0</v>
      </c>
      <c r="T227">
        <v>1</v>
      </c>
      <c r="X227" s="160">
        <f>SUM(Tabel2[[#This Row],[V 2]]*10+Tabel2[[#This Row],[GT 2]])/Tabel2[[#This Row],[AW 2]]*10+Tabel2[[#This Row],[BONUS 2]]</f>
        <v>0</v>
      </c>
      <c r="Z227">
        <v>1</v>
      </c>
      <c r="AD227" s="160">
        <f>SUM(Tabel2[[#This Row],[V 3]]*10+Tabel2[[#This Row],[GT 3]])/Tabel2[[#This Row],[AW 3]]*10+Tabel2[[#This Row],[BONUS 3]]</f>
        <v>0</v>
      </c>
      <c r="AF227">
        <v>1</v>
      </c>
      <c r="AJ227" s="160">
        <f>SUM(Tabel2[[#This Row],[V 4]]*10+Tabel2[[#This Row],[GT 4]])/Tabel2[[#This Row],[AW 4]]*10+Tabel2[[#This Row],[BONUS 4]]</f>
        <v>0</v>
      </c>
      <c r="AL227">
        <v>1</v>
      </c>
      <c r="AP227" s="160">
        <f>SUM(Tabel2[[#This Row],[V 5]]*10+Tabel2[[#This Row],[GT 5]])/Tabel2[[#This Row],[AW 5]]*10+Tabel2[[#This Row],[BONUS 5]]</f>
        <v>0</v>
      </c>
      <c r="AR227">
        <v>1</v>
      </c>
      <c r="AV227" s="160">
        <f>SUM(Tabel2[[#This Row],[V 6]]*10+Tabel2[[#This Row],[GT 6]])/Tabel2[[#This Row],[AW 6]]*10+Tabel2[[#This Row],[BONUS 6]]</f>
        <v>0</v>
      </c>
      <c r="AX227">
        <v>1</v>
      </c>
      <c r="BB227" s="160">
        <f>SUM(Tabel2[[#This Row],[V 7]]*10+Tabel2[[#This Row],[GT 7]])/Tabel2[[#This Row],[AW 7]]*10+Tabel2[[#This Row],[BONUS 7]]</f>
        <v>0</v>
      </c>
      <c r="BD227">
        <v>1</v>
      </c>
      <c r="BH227" s="160">
        <f>SUM(Tabel2[[#This Row],[V 8]]*10+Tabel2[[#This Row],[GT 8]])/Tabel2[[#This Row],[AW 8]]*10+Tabel2[[#This Row],[BONUS 8]]</f>
        <v>0</v>
      </c>
      <c r="BJ227">
        <v>1</v>
      </c>
      <c r="BN227" s="160">
        <f>SUM(Tabel2[[#This Row],[V 9]]*10+Tabel2[[#This Row],[GT 9]])/Tabel2[[#This Row],[AW 9]]*10+Tabel2[[#This Row],[BONUS 9]]</f>
        <v>0</v>
      </c>
      <c r="BP227">
        <v>1</v>
      </c>
      <c r="BT227" s="25">
        <f>SUM(Tabel2[[#This Row],[V 10]]*10+Tabel2[[#This Row],[GT 10]])/Tabel2[[#This Row],[AW 10]]*10+Tabel2[[#This Row],[BONUS 10]]</f>
        <v>0</v>
      </c>
      <c r="BU2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7" s="24">
        <v>0</v>
      </c>
      <c r="BW227" s="24">
        <f>Tabel2[[#This Row],[Diploma]]-Tabel2[[#This Row],[Uitgeschreven]]</f>
        <v>0</v>
      </c>
      <c r="BX227" s="24" t="str">
        <f>IF(BW227=0,"geen actie",CONCATENATE("diploma uitschrijven: ",BU227," punten"))</f>
        <v>geen actie</v>
      </c>
    </row>
    <row r="228" spans="1:76" x14ac:dyDescent="0.3">
      <c r="A228" s="24"/>
      <c r="G228" s="169">
        <f>Tabel2[[#This Row],[pnt t/m 2021/22]]+Tabel2[[#This Row],[pnt 2022/2023]]</f>
        <v>0</v>
      </c>
      <c r="I228">
        <v>2022</v>
      </c>
      <c r="J228" s="26">
        <f>Tabel2[[#This Row],[ijkdatum]]-Tabel2[[#This Row],[Geboren]]</f>
        <v>2022</v>
      </c>
      <c r="K228">
        <f>Tabel2[[#This Row],[TTL 1]]+Tabel2[[#This Row],[TTL 2]]+Tabel2[[#This Row],[TTL 3]]+Tabel2[[#This Row],[TTL 4]]+Tabel2[[#This Row],[TTL 5]]+Tabel2[[#This Row],[TTL 6]]+Tabel2[[#This Row],[TTL 7]]+Tabel2[[#This Row],[TTL 8]]+Tabel2[[#This Row],[TTL 9]]+Tabel2[[#This Row],[TTL 10]]</f>
        <v>0</v>
      </c>
      <c r="L228" s="160"/>
      <c r="M228" s="33"/>
      <c r="N228">
        <v>1</v>
      </c>
      <c r="R228" s="160">
        <f>SUM(Tabel2[[#This Row],[V 1]]*10+Tabel2[[#This Row],[GT 1]])/Tabel2[[#This Row],[AW 1]]*10+Tabel2[[#This Row],[BONUS 1]]</f>
        <v>0</v>
      </c>
      <c r="T228">
        <v>1</v>
      </c>
      <c r="X228" s="160">
        <f>SUM(Tabel2[[#This Row],[V 2]]*10+Tabel2[[#This Row],[GT 2]])/Tabel2[[#This Row],[AW 2]]*10+Tabel2[[#This Row],[BONUS 2]]</f>
        <v>0</v>
      </c>
      <c r="Z228">
        <v>1</v>
      </c>
      <c r="AD228" s="160">
        <f>SUM(Tabel2[[#This Row],[V 3]]*10+Tabel2[[#This Row],[GT 3]])/Tabel2[[#This Row],[AW 3]]*10+Tabel2[[#This Row],[BONUS 3]]</f>
        <v>0</v>
      </c>
      <c r="AF228">
        <v>1</v>
      </c>
      <c r="AJ228" s="160">
        <f>SUM(Tabel2[[#This Row],[V 4]]*10+Tabel2[[#This Row],[GT 4]])/Tabel2[[#This Row],[AW 4]]*10+Tabel2[[#This Row],[BONUS 4]]</f>
        <v>0</v>
      </c>
      <c r="AL228">
        <v>1</v>
      </c>
      <c r="AP228" s="160">
        <f>SUM(Tabel2[[#This Row],[V 5]]*10+Tabel2[[#This Row],[GT 5]])/Tabel2[[#This Row],[AW 5]]*10+Tabel2[[#This Row],[BONUS 5]]</f>
        <v>0</v>
      </c>
      <c r="AR228">
        <v>1</v>
      </c>
      <c r="AV228" s="160">
        <f>SUM(Tabel2[[#This Row],[V 6]]*10+Tabel2[[#This Row],[GT 6]])/Tabel2[[#This Row],[AW 6]]*10+Tabel2[[#This Row],[BONUS 6]]</f>
        <v>0</v>
      </c>
      <c r="AX228">
        <v>1</v>
      </c>
      <c r="BB228" s="160">
        <f>SUM(Tabel2[[#This Row],[V 7]]*10+Tabel2[[#This Row],[GT 7]])/Tabel2[[#This Row],[AW 7]]*10+Tabel2[[#This Row],[BONUS 7]]</f>
        <v>0</v>
      </c>
      <c r="BD228">
        <v>1</v>
      </c>
      <c r="BH228" s="160">
        <f>SUM(Tabel2[[#This Row],[V 8]]*10+Tabel2[[#This Row],[GT 8]])/Tabel2[[#This Row],[AW 8]]*10+Tabel2[[#This Row],[BONUS 8]]</f>
        <v>0</v>
      </c>
      <c r="BJ228">
        <v>1</v>
      </c>
      <c r="BN228" s="160">
        <f>SUM(Tabel2[[#This Row],[V 9]]*10+Tabel2[[#This Row],[GT 9]])/Tabel2[[#This Row],[AW 9]]*10+Tabel2[[#This Row],[BONUS 9]]</f>
        <v>0</v>
      </c>
      <c r="BP228">
        <v>1</v>
      </c>
      <c r="BT228" s="25">
        <f>SUM(Tabel2[[#This Row],[V 10]]*10+Tabel2[[#This Row],[GT 10]])/Tabel2[[#This Row],[AW 10]]*10+Tabel2[[#This Row],[BONUS 10]]</f>
        <v>0</v>
      </c>
      <c r="BU2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8" s="24">
        <v>0</v>
      </c>
      <c r="BW228" s="24">
        <f>Tabel2[[#This Row],[Diploma]]-Tabel2[[#This Row],[Uitgeschreven]]</f>
        <v>0</v>
      </c>
      <c r="BX228" s="24" t="str">
        <f>IF(BW228=0,"geen actie",CONCATENATE("diploma uitschrijven: ",BU228," punten"))</f>
        <v>geen actie</v>
      </c>
    </row>
    <row r="229" spans="1:76" x14ac:dyDescent="0.3">
      <c r="A229" s="24"/>
      <c r="G229" s="169">
        <f>Tabel2[[#This Row],[pnt t/m 2021/22]]+Tabel2[[#This Row],[pnt 2022/2023]]</f>
        <v>0</v>
      </c>
      <c r="I229">
        <v>2022</v>
      </c>
      <c r="J229" s="26">
        <f>Tabel2[[#This Row],[ijkdatum]]-Tabel2[[#This Row],[Geboren]]</f>
        <v>2022</v>
      </c>
      <c r="K229">
        <f>Tabel2[[#This Row],[TTL 1]]+Tabel2[[#This Row],[TTL 2]]+Tabel2[[#This Row],[TTL 3]]+Tabel2[[#This Row],[TTL 4]]+Tabel2[[#This Row],[TTL 5]]+Tabel2[[#This Row],[TTL 6]]+Tabel2[[#This Row],[TTL 7]]+Tabel2[[#This Row],[TTL 8]]+Tabel2[[#This Row],[TTL 9]]+Tabel2[[#This Row],[TTL 10]]</f>
        <v>0</v>
      </c>
      <c r="L229" s="160"/>
      <c r="M229" s="33"/>
      <c r="N229">
        <v>1</v>
      </c>
      <c r="R229" s="160">
        <f>SUM(Tabel2[[#This Row],[V 1]]*10+Tabel2[[#This Row],[GT 1]])/Tabel2[[#This Row],[AW 1]]*10+Tabel2[[#This Row],[BONUS 1]]</f>
        <v>0</v>
      </c>
      <c r="T229">
        <v>1</v>
      </c>
      <c r="X229" s="160">
        <f>SUM(Tabel2[[#This Row],[V 2]]*10+Tabel2[[#This Row],[GT 2]])/Tabel2[[#This Row],[AW 2]]*10+Tabel2[[#This Row],[BONUS 2]]</f>
        <v>0</v>
      </c>
      <c r="Z229">
        <v>1</v>
      </c>
      <c r="AD229" s="160">
        <f>SUM(Tabel2[[#This Row],[V 3]]*10+Tabel2[[#This Row],[GT 3]])/Tabel2[[#This Row],[AW 3]]*10+Tabel2[[#This Row],[BONUS 3]]</f>
        <v>0</v>
      </c>
      <c r="AF229">
        <v>1</v>
      </c>
      <c r="AJ229" s="160">
        <f>SUM(Tabel2[[#This Row],[V 4]]*10+Tabel2[[#This Row],[GT 4]])/Tabel2[[#This Row],[AW 4]]*10+Tabel2[[#This Row],[BONUS 4]]</f>
        <v>0</v>
      </c>
      <c r="AL229">
        <v>1</v>
      </c>
      <c r="AP229" s="160">
        <f>SUM(Tabel2[[#This Row],[V 5]]*10+Tabel2[[#This Row],[GT 5]])/Tabel2[[#This Row],[AW 5]]*10+Tabel2[[#This Row],[BONUS 5]]</f>
        <v>0</v>
      </c>
      <c r="AR229">
        <v>1</v>
      </c>
      <c r="AV229" s="160">
        <f>SUM(Tabel2[[#This Row],[V 6]]*10+Tabel2[[#This Row],[GT 6]])/Tabel2[[#This Row],[AW 6]]*10+Tabel2[[#This Row],[BONUS 6]]</f>
        <v>0</v>
      </c>
      <c r="AX229">
        <v>1</v>
      </c>
      <c r="BB229" s="160">
        <f>SUM(Tabel2[[#This Row],[V 7]]*10+Tabel2[[#This Row],[GT 7]])/Tabel2[[#This Row],[AW 7]]*10+Tabel2[[#This Row],[BONUS 7]]</f>
        <v>0</v>
      </c>
      <c r="BD229">
        <v>1</v>
      </c>
      <c r="BH229" s="160">
        <f>SUM(Tabel2[[#This Row],[V 8]]*10+Tabel2[[#This Row],[GT 8]])/Tabel2[[#This Row],[AW 8]]*10+Tabel2[[#This Row],[BONUS 8]]</f>
        <v>0</v>
      </c>
      <c r="BJ229">
        <v>1</v>
      </c>
      <c r="BN229" s="160">
        <f>SUM(Tabel2[[#This Row],[V 9]]*10+Tabel2[[#This Row],[GT 9]])/Tabel2[[#This Row],[AW 9]]*10+Tabel2[[#This Row],[BONUS 9]]</f>
        <v>0</v>
      </c>
      <c r="BP229">
        <v>1</v>
      </c>
      <c r="BT229" s="25">
        <f>SUM(Tabel2[[#This Row],[V 10]]*10+Tabel2[[#This Row],[GT 10]])/Tabel2[[#This Row],[AW 10]]*10+Tabel2[[#This Row],[BONUS 10]]</f>
        <v>0</v>
      </c>
      <c r="BU2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29" s="24">
        <v>0</v>
      </c>
      <c r="BW229" s="24">
        <f>Tabel2[[#This Row],[Diploma]]-Tabel2[[#This Row],[Uitgeschreven]]</f>
        <v>0</v>
      </c>
      <c r="BX229" s="24" t="str">
        <f>IF(BW229=0,"geen actie",CONCATENATE("diploma uitschrijven: ",BU229," punten"))</f>
        <v>geen actie</v>
      </c>
    </row>
    <row r="230" spans="1:76" x14ac:dyDescent="0.3">
      <c r="A230" s="24">
        <f>SUBTOTAL(103,Tabel2[wapen])</f>
        <v>219</v>
      </c>
      <c r="C230" s="24">
        <f>SUBTOTAL(109,Tabel2[aanwezigheid])</f>
        <v>0</v>
      </c>
      <c r="F230" s="27"/>
      <c r="J230" s="26"/>
      <c r="M230" s="33">
        <f>SUBTOTAL(103,Tabel2[LPR 1])</f>
        <v>56</v>
      </c>
      <c r="S230">
        <f>SUBTOTAL(103,Tabel2[LPR 2])</f>
        <v>60</v>
      </c>
      <c r="Y230">
        <f>SUBTOTAL(103,Tabel2[LPR 3])</f>
        <v>66</v>
      </c>
      <c r="AE230">
        <f>SUBTOTAL(103,Tabel2[LPR 4])</f>
        <v>64</v>
      </c>
      <c r="AK230">
        <f>SUBTOTAL(103,Tabel2[LPR 5])</f>
        <v>66</v>
      </c>
      <c r="AQ230">
        <f>SUBTOTAL(103,Tabel2[LPR 6])</f>
        <v>68</v>
      </c>
      <c r="AV230" s="162"/>
      <c r="AW230">
        <f>SUBTOTAL(103,Tabel2[LPR 7])</f>
        <v>0</v>
      </c>
      <c r="BC230">
        <f>SUBTOTAL(103,Tabel2[LPR 8])</f>
        <v>0</v>
      </c>
      <c r="BI230">
        <f>SUBTOTAL(103,Tabel2[LPR 9])</f>
        <v>0</v>
      </c>
      <c r="BO230">
        <f>SUBTOTAL(103,Tabel2[LPR 10])</f>
        <v>0</v>
      </c>
      <c r="BX230" s="24">
        <f>SUBTOTAL(103,Tabel2[Actie])</f>
        <v>225</v>
      </c>
    </row>
  </sheetData>
  <phoneticPr fontId="7" type="noConversion"/>
  <conditionalFormatting sqref="J5:J229">
    <cfRule type="cellIs" dxfId="22" priority="12" operator="greaterThan">
      <formula>2000</formula>
    </cfRule>
  </conditionalFormatting>
  <conditionalFormatting sqref="BU5:BU229">
    <cfRule type="expression" dxfId="21" priority="10">
      <formula>NOT(ISERROR(SEARCH("diploma",BU5)))</formula>
    </cfRule>
    <cfRule type="expression" dxfId="20" priority="11">
      <formula>NOT(ISERROR(SEARCH("diploma",BU5)))</formula>
    </cfRule>
  </conditionalFormatting>
  <conditionalFormatting sqref="BX5:BX229">
    <cfRule type="containsText" dxfId="19" priority="8" operator="containsText" text="diploma">
      <formula>NOT(ISERROR(SEARCH("diploma",BX5)))</formula>
    </cfRule>
    <cfRule type="containsText" dxfId="18" priority="9" operator="containsText" text="geen actie">
      <formula>NOT(ISERROR(SEARCH("geen actie",BX5)))</formula>
    </cfRule>
  </conditionalFormatting>
  <conditionalFormatting sqref="E5:E159 E164:E165 E170:E203 E208:E213 E215:E217 E219:E229">
    <cfRule type="cellIs" dxfId="17" priority="7" operator="lessThan">
      <formula>1</formula>
    </cfRule>
  </conditionalFormatting>
  <conditionalFormatting sqref="H160:H171">
    <cfRule type="cellIs" dxfId="16" priority="6" operator="lessThan">
      <formula>2000</formula>
    </cfRule>
  </conditionalFormatting>
  <conditionalFormatting sqref="H138">
    <cfRule type="cellIs" dxfId="15" priority="5" operator="lessThan">
      <formula>2000</formula>
    </cfRule>
  </conditionalFormatting>
  <conditionalFormatting sqref="H149">
    <cfRule type="cellIs" dxfId="14" priority="4" operator="lessThan">
      <formula>2000</formula>
    </cfRule>
  </conditionalFormatting>
  <conditionalFormatting sqref="H5:H203 H208:H229">
    <cfRule type="cellIs" dxfId="13" priority="3" operator="lessThan">
      <formula>1990</formula>
    </cfRule>
  </conditionalFormatting>
  <conditionalFormatting sqref="E204:E207">
    <cfRule type="cellIs" dxfId="12" priority="2" operator="lessThan">
      <formula>1</formula>
    </cfRule>
  </conditionalFormatting>
  <conditionalFormatting sqref="H204:H207">
    <cfRule type="cellIs" dxfId="11" priority="1" operator="lessThan">
      <formula>1990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75</xdr:col>
                    <xdr:colOff>220980</xdr:colOff>
                    <xdr:row>0</xdr:row>
                    <xdr:rowOff>76200</xdr:rowOff>
                  </from>
                  <to>
                    <xdr:col>75</xdr:col>
                    <xdr:colOff>1569720</xdr:colOff>
                    <xdr:row>0</xdr:row>
                    <xdr:rowOff>426720</xdr:rowOff>
                  </to>
                </anchor>
              </controlPr>
            </control>
          </mc:Choice>
        </mc:AlternateContent>
      </controls>
    </mc:Choice>
  </mc:AlternateContent>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43" customWidth="1"/>
    <col min="2" max="4" width="5" style="43" customWidth="1"/>
    <col min="5" max="14" width="4.33203125" style="43" customWidth="1"/>
    <col min="15" max="23" width="6.109375" style="43" customWidth="1"/>
    <col min="24" max="25" width="11" style="43" customWidth="1"/>
    <col min="26" max="27" width="10.44140625" style="43" bestFit="1" customWidth="1"/>
    <col min="28" max="28" width="13.109375" style="43" bestFit="1" customWidth="1"/>
    <col min="29" max="29" width="7.109375" style="43" bestFit="1" customWidth="1"/>
    <col min="30" max="30" width="4.109375" style="43" customWidth="1"/>
    <col min="31" max="31" width="9.33203125" style="43" bestFit="1" customWidth="1"/>
    <col min="32" max="32" width="10.6640625" style="43" bestFit="1" customWidth="1"/>
    <col min="33" max="33" width="10.88671875" style="43" bestFit="1" customWidth="1"/>
    <col min="34" max="34" width="12.33203125" style="43" customWidth="1"/>
    <col min="35" max="35" width="14.77734375" style="43" customWidth="1"/>
    <col min="36" max="36" width="4.33203125" style="43" customWidth="1"/>
    <col min="37" max="37" width="4" style="43" customWidth="1"/>
    <col min="38" max="39" width="3.88671875" style="43" customWidth="1"/>
    <col min="40" max="40" width="3.6640625" style="43" customWidth="1"/>
    <col min="41" max="41" width="3.88671875" style="43" customWidth="1"/>
    <col min="42" max="42" width="4.109375" style="43" customWidth="1"/>
    <col min="43" max="43" width="3.6640625" style="43" customWidth="1"/>
    <col min="44" max="44" width="4" style="43" customWidth="1"/>
    <col min="45" max="45" width="5.109375" style="43" customWidth="1"/>
    <col min="46" max="46" width="10.21875" style="43" customWidth="1"/>
    <col min="47" max="47" width="9.21875" style="43" customWidth="1"/>
    <col min="48" max="50" width="8.88671875" style="43"/>
    <col min="51" max="51" width="9.21875" style="43" customWidth="1"/>
    <col min="52" max="16384" width="8.88671875" style="43"/>
  </cols>
  <sheetData>
    <row r="1" spans="1:51" ht="51" customHeight="1" x14ac:dyDescent="0.25">
      <c r="A1" s="44" t="s">
        <v>502</v>
      </c>
      <c r="E1" s="45"/>
      <c r="X1" s="144" t="s">
        <v>532</v>
      </c>
      <c r="Y1" s="144" t="s">
        <v>679</v>
      </c>
      <c r="Z1" s="144" t="s">
        <v>359</v>
      </c>
      <c r="AA1" s="144" t="s">
        <v>678</v>
      </c>
      <c r="AB1" s="144" t="s">
        <v>677</v>
      </c>
      <c r="AC1" s="144" t="s">
        <v>360</v>
      </c>
      <c r="AE1" s="43" t="s">
        <v>361</v>
      </c>
      <c r="AF1" s="43" t="s">
        <v>362</v>
      </c>
      <c r="AG1" s="43" t="s">
        <v>531</v>
      </c>
      <c r="AH1" s="43" t="s">
        <v>363</v>
      </c>
      <c r="AS1" s="64" t="s">
        <v>539</v>
      </c>
      <c r="AT1" s="64" t="s">
        <v>540</v>
      </c>
      <c r="AU1" s="64" t="s">
        <v>578</v>
      </c>
      <c r="AW1" s="64" t="s">
        <v>577</v>
      </c>
      <c r="AX1" s="64" t="s">
        <v>540</v>
      </c>
      <c r="AY1" s="64" t="s">
        <v>578</v>
      </c>
    </row>
    <row r="2" spans="1:51" ht="20.399999999999999" x14ac:dyDescent="0.35">
      <c r="A2" s="46" t="s">
        <v>364</v>
      </c>
      <c r="B2" s="46"/>
      <c r="T2" s="137"/>
      <c r="X2" s="143" t="s">
        <v>503</v>
      </c>
      <c r="Y2" s="143"/>
      <c r="Z2" s="47"/>
      <c r="AA2" s="47"/>
      <c r="AB2" s="47"/>
      <c r="AC2" s="47"/>
      <c r="AE2" s="43" t="str">
        <f>CONCATENATE("LOPER ",Tabel14[[#This Row],[Loper nr.]])</f>
        <v xml:space="preserve">LOPER </v>
      </c>
      <c r="AF2" s="43" t="str">
        <f>IF(Tabel14[[#This Row],[Poule E/M/G]]="e","elektrisch",IF(Tabel14[[#This Row],[Poule E/M/G]]="m","mechanisch","gemengd elek./mech."))</f>
        <v>gemengd elek./mech.</v>
      </c>
      <c r="AG2" s="43" t="str">
        <f>IF(Tabel14[[#This Row],[wapen G/K]]="k","klein wapen","groot wapen")</f>
        <v>groot wapen</v>
      </c>
      <c r="AH2" s="43" t="str">
        <f>IF(Tabel14[[#This Row],[wapen D/F/S]]="d","DEGEN",IF(Tabel14[[#This Row],[wapen D/F/S]]="F","FLORET","SABEL"))</f>
        <v>SABEL</v>
      </c>
      <c r="AS2" s="64" t="s">
        <v>374</v>
      </c>
      <c r="AT2" s="64" t="s">
        <v>541</v>
      </c>
      <c r="AU2" s="64" t="s">
        <v>559</v>
      </c>
      <c r="AW2" s="64">
        <v>4</v>
      </c>
      <c r="AX2" s="64" t="s">
        <v>580</v>
      </c>
      <c r="AY2" s="64" t="s">
        <v>581</v>
      </c>
    </row>
    <row r="3" spans="1:51" ht="17.399999999999999" x14ac:dyDescent="0.3">
      <c r="B3" s="145" t="s">
        <v>533</v>
      </c>
      <c r="X3" s="143" t="s">
        <v>504</v>
      </c>
      <c r="Y3" s="143"/>
      <c r="Z3" s="47"/>
      <c r="AA3" s="47"/>
      <c r="AB3" s="47"/>
      <c r="AC3" s="47"/>
      <c r="AE3" s="43" t="str">
        <f>CONCATENATE("LOPER ",Tabel14[[#This Row],[Loper nr.]])</f>
        <v xml:space="preserve">LOPER </v>
      </c>
      <c r="AF3" s="43" t="str">
        <f>IF(Tabel14[[#This Row],[Poule E/M/G]]="e","elektrisch",IF(Tabel14[[#This Row],[Poule E/M/G]]="m","mechanisch","gemengd elek./mech."))</f>
        <v>gemengd elek./mech.</v>
      </c>
      <c r="AG3" s="43" t="str">
        <f>IF(Tabel14[[#This Row],[wapen G/K]]="k","klein wapen","groot wapen")</f>
        <v>groot wapen</v>
      </c>
      <c r="AH3" s="43" t="str">
        <f>IF(Tabel14[[#This Row],[wapen D/F/S]]="d","DEGEN",IF(Tabel14[[#This Row],[wapen D/F/S]]="F","FLORET","SABEL"))</f>
        <v>SABEL</v>
      </c>
      <c r="AS3" s="64" t="s">
        <v>452</v>
      </c>
      <c r="AT3" s="64" t="s">
        <v>542</v>
      </c>
      <c r="AU3" s="64" t="s">
        <v>560</v>
      </c>
      <c r="AW3" s="64">
        <v>5</v>
      </c>
      <c r="AX3" s="64" t="s">
        <v>582</v>
      </c>
      <c r="AY3" s="64" t="s">
        <v>583</v>
      </c>
    </row>
    <row r="4" spans="1:51" ht="20.399999999999999" x14ac:dyDescent="0.35">
      <c r="A4" s="46"/>
      <c r="B4" s="48" t="s">
        <v>365</v>
      </c>
      <c r="X4" s="143" t="s">
        <v>505</v>
      </c>
      <c r="Y4" s="143"/>
      <c r="Z4" s="47"/>
      <c r="AA4" s="47"/>
      <c r="AB4" s="47"/>
      <c r="AC4" s="47"/>
      <c r="AE4" s="43" t="str">
        <f>CONCATENATE("LOPER ",Tabel14[[#This Row],[Loper nr.]])</f>
        <v xml:space="preserve">LOPER </v>
      </c>
      <c r="AF4" s="43" t="str">
        <f>IF(Tabel14[[#This Row],[Poule E/M/G]]="e","elektrisch",IF(Tabel14[[#This Row],[Poule E/M/G]]="m","mechanisch","gemengd elek./mech."))</f>
        <v>gemengd elek./mech.</v>
      </c>
      <c r="AG4" s="43" t="str">
        <f>IF(Tabel14[[#This Row],[wapen G/K]]="k","klein wapen","groot wapen")</f>
        <v>groot wapen</v>
      </c>
      <c r="AH4" s="43" t="str">
        <f>IF(Tabel14[[#This Row],[wapen D/F/S]]="d","DEGEN",IF(Tabel14[[#This Row],[wapen D/F/S]]="F","FLORET","SABEL"))</f>
        <v>SABEL</v>
      </c>
      <c r="AS4" s="64" t="s">
        <v>495</v>
      </c>
      <c r="AT4" s="64" t="s">
        <v>543</v>
      </c>
      <c r="AU4" s="64" t="s">
        <v>561</v>
      </c>
      <c r="AW4" s="64">
        <v>6</v>
      </c>
      <c r="AX4" s="64" t="s">
        <v>584</v>
      </c>
      <c r="AY4" s="64" t="s">
        <v>585</v>
      </c>
    </row>
    <row r="5" spans="1:51" ht="20.399999999999999" x14ac:dyDescent="0.35">
      <c r="A5" s="46"/>
      <c r="B5" s="48" t="s">
        <v>366</v>
      </c>
      <c r="X5" s="143" t="s">
        <v>506</v>
      </c>
      <c r="Y5" s="143"/>
      <c r="Z5" s="47"/>
      <c r="AA5" s="47"/>
      <c r="AB5" s="47"/>
      <c r="AC5" s="47"/>
      <c r="AE5" s="43" t="str">
        <f>CONCATENATE("LOPER ",Tabel14[[#This Row],[Loper nr.]])</f>
        <v xml:space="preserve">LOPER </v>
      </c>
      <c r="AF5" s="43" t="str">
        <f>IF(Tabel14[[#This Row],[Poule E/M/G]]="e","elektrisch",IF(Tabel14[[#This Row],[Poule E/M/G]]="m","mechanisch","gemengd elek./mech."))</f>
        <v>gemengd elek./mech.</v>
      </c>
      <c r="AG5" s="43" t="str">
        <f>IF(Tabel14[[#This Row],[wapen G/K]]="k","klein wapen","groot wapen")</f>
        <v>groot wapen</v>
      </c>
      <c r="AH5" s="43" t="str">
        <f>IF(Tabel14[[#This Row],[wapen D/F/S]]="d","DEGEN",IF(Tabel14[[#This Row],[wapen D/F/S]]="F","FLORET","SABEL"))</f>
        <v>SABEL</v>
      </c>
      <c r="AS5" s="64" t="s">
        <v>496</v>
      </c>
      <c r="AT5" s="64" t="s">
        <v>544</v>
      </c>
      <c r="AU5" s="64" t="s">
        <v>562</v>
      </c>
      <c r="AW5" s="64">
        <v>7</v>
      </c>
      <c r="AX5" s="64" t="s">
        <v>586</v>
      </c>
      <c r="AY5" s="64" t="s">
        <v>587</v>
      </c>
    </row>
    <row r="6" spans="1:51" ht="20.399999999999999" x14ac:dyDescent="0.35">
      <c r="A6" s="46"/>
      <c r="B6" s="48" t="s">
        <v>367</v>
      </c>
      <c r="X6" s="143" t="s">
        <v>507</v>
      </c>
      <c r="Y6" s="143"/>
      <c r="Z6" s="47"/>
      <c r="AA6" s="47"/>
      <c r="AB6" s="47"/>
      <c r="AC6" s="47"/>
      <c r="AE6" s="43" t="str">
        <f>CONCATENATE("LOPER ",Tabel14[[#This Row],[Loper nr.]])</f>
        <v xml:space="preserve">LOPER </v>
      </c>
      <c r="AF6" s="43" t="str">
        <f>IF(Tabel14[[#This Row],[Poule E/M/G]]="e","elektrisch",IF(Tabel14[[#This Row],[Poule E/M/G]]="m","mechanisch","gemengd elek./mech."))</f>
        <v>gemengd elek./mech.</v>
      </c>
      <c r="AG6" s="43" t="str">
        <f>IF(Tabel14[[#This Row],[wapen G/K]]="k","klein wapen","groot wapen")</f>
        <v>groot wapen</v>
      </c>
      <c r="AH6" s="43" t="str">
        <f>IF(Tabel14[[#This Row],[wapen D/F/S]]="d","DEGEN",IF(Tabel14[[#This Row],[wapen D/F/S]]="F","FLORET","SABEL"))</f>
        <v>SABEL</v>
      </c>
      <c r="AS6" s="64" t="s">
        <v>498</v>
      </c>
      <c r="AT6" s="64" t="s">
        <v>545</v>
      </c>
      <c r="AU6" s="64" t="s">
        <v>563</v>
      </c>
      <c r="AW6" s="64">
        <v>8</v>
      </c>
      <c r="AX6" s="64" t="s">
        <v>588</v>
      </c>
      <c r="AY6" s="64" t="s">
        <v>589</v>
      </c>
    </row>
    <row r="7" spans="1:51" ht="20.399999999999999" x14ac:dyDescent="0.35">
      <c r="B7" s="48" t="s">
        <v>368</v>
      </c>
      <c r="X7" s="143" t="s">
        <v>508</v>
      </c>
      <c r="Y7" s="143"/>
      <c r="Z7" s="47"/>
      <c r="AA7" s="47"/>
      <c r="AB7" s="47"/>
      <c r="AC7" s="47"/>
      <c r="AE7" s="43" t="str">
        <f>CONCATENATE("LOPER ",Tabel14[[#This Row],[Loper nr.]])</f>
        <v xml:space="preserve">LOPER </v>
      </c>
      <c r="AF7" s="43" t="str">
        <f>IF(Tabel14[[#This Row],[Poule E/M/G]]="e","elektrisch",IF(Tabel14[[#This Row],[Poule E/M/G]]="m","mechanisch","gemengd elek./mech."))</f>
        <v>gemengd elek./mech.</v>
      </c>
      <c r="AG7" s="43" t="str">
        <f>IF(Tabel14[[#This Row],[wapen G/K]]="k","klein wapen","groot wapen")</f>
        <v>groot wapen</v>
      </c>
      <c r="AH7" s="43" t="str">
        <f>IF(Tabel14[[#This Row],[wapen D/F/S]]="d","DEGEN",IF(Tabel14[[#This Row],[wapen D/F/S]]="F","FLORET","SABEL"))</f>
        <v>SABEL</v>
      </c>
      <c r="AS7" s="64" t="s">
        <v>499</v>
      </c>
      <c r="AT7" s="64" t="s">
        <v>546</v>
      </c>
      <c r="AU7" s="64" t="s">
        <v>564</v>
      </c>
      <c r="AW7" s="64">
        <v>9</v>
      </c>
      <c r="AX7" s="64" t="s">
        <v>590</v>
      </c>
      <c r="AY7" s="64" t="s">
        <v>591</v>
      </c>
    </row>
    <row r="8" spans="1:51" ht="20.399999999999999" x14ac:dyDescent="0.35">
      <c r="A8" s="48" t="s">
        <v>534</v>
      </c>
      <c r="B8" s="46"/>
      <c r="X8" s="143" t="s">
        <v>509</v>
      </c>
      <c r="Y8" s="143"/>
      <c r="Z8" s="47"/>
      <c r="AA8" s="47"/>
      <c r="AB8" s="47"/>
      <c r="AC8" s="47"/>
      <c r="AE8" s="43" t="str">
        <f>CONCATENATE("LOPER ",Tabel14[[#This Row],[Loper nr.]])</f>
        <v xml:space="preserve">LOPER </v>
      </c>
      <c r="AF8" s="43" t="str">
        <f>IF(Tabel14[[#This Row],[Poule E/M/G]]="e","elektrisch",IF(Tabel14[[#This Row],[Poule E/M/G]]="m","mechanisch","gemengd elek./mech."))</f>
        <v>gemengd elek./mech.</v>
      </c>
      <c r="AG8" s="43" t="str">
        <f>IF(Tabel14[[#This Row],[wapen G/K]]="k","klein wapen","groot wapen")</f>
        <v>groot wapen</v>
      </c>
      <c r="AH8" s="43" t="str">
        <f>IF(Tabel14[[#This Row],[wapen D/F/S]]="d","DEGEN",IF(Tabel14[[#This Row],[wapen D/F/S]]="F","FLORET","SABEL"))</f>
        <v>SABEL</v>
      </c>
      <c r="AS8" s="64" t="s">
        <v>500</v>
      </c>
      <c r="AT8" s="64" t="s">
        <v>547</v>
      </c>
      <c r="AU8" s="64" t="s">
        <v>565</v>
      </c>
      <c r="AW8" s="64">
        <v>10</v>
      </c>
      <c r="AX8" s="64" t="s">
        <v>592</v>
      </c>
      <c r="AY8" s="64" t="s">
        <v>593</v>
      </c>
    </row>
    <row r="9" spans="1:51" ht="20.399999999999999" x14ac:dyDescent="0.35">
      <c r="A9" s="46" t="s">
        <v>535</v>
      </c>
      <c r="B9" s="46"/>
      <c r="X9" s="143" t="s">
        <v>510</v>
      </c>
      <c r="Y9" s="143"/>
      <c r="Z9" s="47"/>
      <c r="AA9" s="47"/>
      <c r="AB9" s="47"/>
      <c r="AC9" s="47"/>
      <c r="AE9" s="43" t="str">
        <f>CONCATENATE("LOPER ",Tabel14[[#This Row],[Loper nr.]])</f>
        <v xml:space="preserve">LOPER </v>
      </c>
      <c r="AF9" s="43" t="str">
        <f>IF(Tabel14[[#This Row],[Poule E/M/G]]="e","elektrisch",IF(Tabel14[[#This Row],[Poule E/M/G]]="m","mechanisch","gemengd elek./mech."))</f>
        <v>gemengd elek./mech.</v>
      </c>
      <c r="AG9" s="43" t="str">
        <f>IF(Tabel14[[#This Row],[wapen G/K]]="k","klein wapen","groot wapen")</f>
        <v>groot wapen</v>
      </c>
      <c r="AH9" s="43" t="str">
        <f>IF(Tabel14[[#This Row],[wapen D/F/S]]="d","DEGEN",IF(Tabel14[[#This Row],[wapen D/F/S]]="F","FLORET","SABEL"))</f>
        <v>SABEL</v>
      </c>
      <c r="AS9" s="64" t="s">
        <v>501</v>
      </c>
      <c r="AT9" s="64" t="s">
        <v>548</v>
      </c>
      <c r="AU9" s="64" t="s">
        <v>566</v>
      </c>
      <c r="AW9" s="64">
        <v>11</v>
      </c>
      <c r="AX9" s="64" t="s">
        <v>594</v>
      </c>
      <c r="AY9" s="64" t="s">
        <v>595</v>
      </c>
    </row>
    <row r="10" spans="1:51" ht="20.399999999999999" x14ac:dyDescent="0.35">
      <c r="A10" s="46" t="s">
        <v>536</v>
      </c>
      <c r="B10" s="46"/>
      <c r="X10" s="143" t="s">
        <v>511</v>
      </c>
      <c r="Y10" s="143"/>
      <c r="Z10" s="47"/>
      <c r="AA10" s="47"/>
      <c r="AB10" s="47"/>
      <c r="AC10" s="47"/>
      <c r="AE10" s="43" t="str">
        <f>CONCATENATE("LOPER ",Tabel14[[#This Row],[Loper nr.]])</f>
        <v xml:space="preserve">LOPER </v>
      </c>
      <c r="AF10" s="43" t="str">
        <f>IF(Tabel14[[#This Row],[Poule E/M/G]]="e","elektrisch",IF(Tabel14[[#This Row],[Poule E/M/G]]="m","mechanisch","gemengd elek./mech."))</f>
        <v>gemengd elek./mech.</v>
      </c>
      <c r="AG10" s="43" t="str">
        <f>IF(Tabel14[[#This Row],[wapen G/K]]="k","klein wapen","groot wapen")</f>
        <v>groot wapen</v>
      </c>
      <c r="AH10" s="43" t="str">
        <f>IF(Tabel14[[#This Row],[wapen D/F/S]]="d","DEGEN",IF(Tabel14[[#This Row],[wapen D/F/S]]="F","FLORET","SABEL"))</f>
        <v>SABEL</v>
      </c>
      <c r="AS10" s="64" t="s">
        <v>521</v>
      </c>
      <c r="AT10" s="64" t="s">
        <v>549</v>
      </c>
      <c r="AU10" s="64" t="s">
        <v>567</v>
      </c>
      <c r="AW10" s="64">
        <v>12</v>
      </c>
      <c r="AX10" s="64" t="s">
        <v>596</v>
      </c>
      <c r="AY10" s="64" t="s">
        <v>597</v>
      </c>
    </row>
    <row r="11" spans="1:51" ht="20.399999999999999" x14ac:dyDescent="0.35">
      <c r="A11" s="46" t="s">
        <v>537</v>
      </c>
      <c r="B11" s="46"/>
      <c r="X11" s="143" t="s">
        <v>512</v>
      </c>
      <c r="Y11" s="143"/>
      <c r="Z11" s="47"/>
      <c r="AA11" s="47"/>
      <c r="AB11" s="47"/>
      <c r="AC11" s="47"/>
      <c r="AE11" s="43" t="str">
        <f>CONCATENATE("LOPER ",Tabel14[[#This Row],[Loper nr.]])</f>
        <v xml:space="preserve">LOPER </v>
      </c>
      <c r="AF11" s="43" t="str">
        <f>IF(Tabel14[[#This Row],[Poule E/M/G]]="e","elektrisch",IF(Tabel14[[#This Row],[Poule E/M/G]]="m","mechanisch","gemengd elek./mech."))</f>
        <v>gemengd elek./mech.</v>
      </c>
      <c r="AG11" s="43" t="str">
        <f>IF(Tabel14[[#This Row],[wapen G/K]]="k","klein wapen","groot wapen")</f>
        <v>groot wapen</v>
      </c>
      <c r="AH11" s="43" t="str">
        <f>IF(Tabel14[[#This Row],[wapen D/F/S]]="d","DEGEN",IF(Tabel14[[#This Row],[wapen D/F/S]]="F","FLORET","SABEL"))</f>
        <v>SABEL</v>
      </c>
      <c r="AS11" s="64" t="s">
        <v>520</v>
      </c>
      <c r="AT11" s="64" t="s">
        <v>550</v>
      </c>
      <c r="AU11" s="64" t="s">
        <v>568</v>
      </c>
    </row>
    <row r="12" spans="1:51" ht="20.399999999999999" x14ac:dyDescent="0.35">
      <c r="A12" s="46"/>
      <c r="B12" s="46"/>
      <c r="X12" s="143" t="s">
        <v>530</v>
      </c>
      <c r="Y12" s="143"/>
      <c r="Z12" s="47"/>
      <c r="AA12" s="47"/>
      <c r="AB12" s="47"/>
      <c r="AC12" s="47"/>
      <c r="AE12" s="43" t="str">
        <f>CONCATENATE("LOPER ",Tabel14[[#This Row],[Loper nr.]])</f>
        <v xml:space="preserve">LOPER </v>
      </c>
      <c r="AF12" s="43" t="str">
        <f>IF(Tabel14[[#This Row],[Poule E/M/G]]="e","elektrisch",IF(Tabel14[[#This Row],[Poule E/M/G]]="m","mechanisch","gemengd elek./mech."))</f>
        <v>gemengd elek./mech.</v>
      </c>
      <c r="AG12" s="43" t="str">
        <f>IF(Tabel14[[#This Row],[wapen G/K]]="k","klein wapen","groot wapen")</f>
        <v>groot wapen</v>
      </c>
      <c r="AH12" s="43" t="str">
        <f>IF(Tabel14[[#This Row],[wapen D/F/S]]="d","DEGEN",IF(Tabel14[[#This Row],[wapen D/F/S]]="F","FLORET","SABEL"))</f>
        <v>SABEL</v>
      </c>
      <c r="AS12" s="64" t="s">
        <v>522</v>
      </c>
      <c r="AT12" s="64" t="s">
        <v>551</v>
      </c>
      <c r="AU12" s="64" t="s">
        <v>569</v>
      </c>
    </row>
    <row r="13" spans="1:51" ht="20.399999999999999" x14ac:dyDescent="0.35">
      <c r="A13" s="46" t="s">
        <v>538</v>
      </c>
      <c r="B13" s="46"/>
      <c r="X13" s="143" t="s">
        <v>513</v>
      </c>
      <c r="Y13" s="143"/>
      <c r="Z13" s="47"/>
      <c r="AA13" s="47"/>
      <c r="AB13" s="47"/>
      <c r="AC13" s="47"/>
      <c r="AE13" s="43" t="str">
        <f>CONCATENATE("LOPER ",Tabel14[[#This Row],[Loper nr.]])</f>
        <v xml:space="preserve">LOPER </v>
      </c>
      <c r="AF13" s="43" t="str">
        <f>IF(Tabel14[[#This Row],[Poule E/M/G]]="e","elektrisch",IF(Tabel14[[#This Row],[Poule E/M/G]]="m","mechanisch","gemengd elek./mech."))</f>
        <v>gemengd elek./mech.</v>
      </c>
      <c r="AG13" s="43" t="str">
        <f>IF(Tabel14[[#This Row],[wapen G/K]]="k","klein wapen","groot wapen")</f>
        <v>groot wapen</v>
      </c>
      <c r="AH13" s="43" t="str">
        <f>IF(Tabel14[[#This Row],[wapen D/F/S]]="d","DEGEN",IF(Tabel14[[#This Row],[wapen D/F/S]]="F","FLORET","SABEL"))</f>
        <v>SABEL</v>
      </c>
      <c r="AS13" s="64" t="s">
        <v>523</v>
      </c>
      <c r="AT13" s="64" t="s">
        <v>552</v>
      </c>
      <c r="AU13" s="64" t="s">
        <v>570</v>
      </c>
    </row>
    <row r="14" spans="1:51" ht="20.399999999999999" x14ac:dyDescent="0.35">
      <c r="A14" s="46"/>
      <c r="B14" s="46"/>
      <c r="X14" s="143" t="s">
        <v>514</v>
      </c>
      <c r="Y14" s="143"/>
      <c r="Z14" s="47"/>
      <c r="AA14" s="47"/>
      <c r="AB14" s="47"/>
      <c r="AC14" s="47"/>
      <c r="AE14" s="43" t="str">
        <f>CONCATENATE("LOPER ",Tabel14[[#This Row],[Loper nr.]])</f>
        <v xml:space="preserve">LOPER </v>
      </c>
      <c r="AF14" s="43" t="str">
        <f>IF(Tabel14[[#This Row],[Poule E/M/G]]="e","elektrisch",IF(Tabel14[[#This Row],[Poule E/M/G]]="m","mechanisch","gemengd elek./mech."))</f>
        <v>gemengd elek./mech.</v>
      </c>
      <c r="AG14" s="43" t="str">
        <f>IF(Tabel14[[#This Row],[wapen G/K]]="k","klein wapen","groot wapen")</f>
        <v>groot wapen</v>
      </c>
      <c r="AH14" s="43" t="str">
        <f>IF(Tabel14[[#This Row],[wapen D/F/S]]="d","DEGEN",IF(Tabel14[[#This Row],[wapen D/F/S]]="F","FLORET","SABEL"))</f>
        <v>SABEL</v>
      </c>
      <c r="AS14" s="64" t="s">
        <v>524</v>
      </c>
      <c r="AT14" s="64" t="s">
        <v>553</v>
      </c>
      <c r="AU14" s="64" t="s">
        <v>571</v>
      </c>
    </row>
    <row r="15" spans="1:51" ht="20.399999999999999" x14ac:dyDescent="0.35">
      <c r="A15" s="46"/>
      <c r="B15" s="46"/>
      <c r="X15" s="143" t="s">
        <v>515</v>
      </c>
      <c r="Y15" s="143"/>
      <c r="Z15" s="47"/>
      <c r="AA15" s="47"/>
      <c r="AB15" s="47"/>
      <c r="AC15" s="47"/>
      <c r="AE15" s="43" t="str">
        <f>CONCATENATE("LOPER ",Tabel14[[#This Row],[Loper nr.]])</f>
        <v xml:space="preserve">LOPER </v>
      </c>
      <c r="AF15" s="43" t="str">
        <f>IF(Tabel14[[#This Row],[Poule E/M/G]]="e","elektrisch",IF(Tabel14[[#This Row],[Poule E/M/G]]="m","mechanisch","gemengd elek./mech."))</f>
        <v>gemengd elek./mech.</v>
      </c>
      <c r="AG15" s="43" t="str">
        <f>IF(Tabel14[[#This Row],[wapen G/K]]="k","klein wapen","groot wapen")</f>
        <v>groot wapen</v>
      </c>
      <c r="AH15" s="43" t="str">
        <f>IF(Tabel14[[#This Row],[wapen D/F/S]]="d","DEGEN",IF(Tabel14[[#This Row],[wapen D/F/S]]="F","FLORET","SABEL"))</f>
        <v>SABEL</v>
      </c>
      <c r="AS15" s="64" t="s">
        <v>525</v>
      </c>
      <c r="AT15" s="64" t="s">
        <v>554</v>
      </c>
      <c r="AU15" s="64" t="s">
        <v>572</v>
      </c>
    </row>
    <row r="16" spans="1:51" ht="24.6" customHeight="1" x14ac:dyDescent="0.55000000000000004">
      <c r="A16" s="49"/>
      <c r="B16" s="50"/>
      <c r="X16" s="143" t="s">
        <v>516</v>
      </c>
      <c r="Y16" s="143"/>
      <c r="Z16" s="47"/>
      <c r="AA16" s="47"/>
      <c r="AB16" s="47"/>
      <c r="AC16" s="47"/>
      <c r="AD16" s="51"/>
      <c r="AE16" s="43" t="str">
        <f>CONCATENATE("LOPER ",Tabel14[[#This Row],[Loper nr.]])</f>
        <v xml:space="preserve">LOPER </v>
      </c>
      <c r="AF16" s="43" t="str">
        <f>IF(Tabel14[[#This Row],[Poule E/M/G]]="e","elektrisch",IF(Tabel14[[#This Row],[Poule E/M/G]]="m","mechanisch","gemengd elek./mech."))</f>
        <v>gemengd elek./mech.</v>
      </c>
      <c r="AG16" s="43" t="str">
        <f>IF(Tabel14[[#This Row],[wapen G/K]]="k","klein wapen","groot wapen")</f>
        <v>groot wapen</v>
      </c>
      <c r="AH16" s="43" t="str">
        <f>IF(Tabel14[[#This Row],[wapen D/F/S]]="d","DEGEN",IF(Tabel14[[#This Row],[wapen D/F/S]]="F","FLORET","SABEL"))</f>
        <v>SABEL</v>
      </c>
      <c r="AS16" s="64" t="s">
        <v>526</v>
      </c>
      <c r="AT16" s="64" t="s">
        <v>555</v>
      </c>
      <c r="AU16" s="64" t="s">
        <v>573</v>
      </c>
    </row>
    <row r="17" spans="1:49" ht="24.6" customHeight="1" x14ac:dyDescent="0.55000000000000004">
      <c r="A17" s="49"/>
      <c r="B17" s="50"/>
      <c r="X17" s="143" t="s">
        <v>517</v>
      </c>
      <c r="Y17" s="143"/>
      <c r="Z17" s="47"/>
      <c r="AA17" s="47"/>
      <c r="AB17" s="47"/>
      <c r="AC17" s="47"/>
      <c r="AD17" s="51"/>
      <c r="AE17" s="43" t="str">
        <f>CONCATENATE("LOPER ",Tabel14[[#This Row],[Loper nr.]])</f>
        <v xml:space="preserve">LOPER </v>
      </c>
      <c r="AF17" s="43" t="str">
        <f>IF(Tabel14[[#This Row],[Poule E/M/G]]="e","elektrisch",IF(Tabel14[[#This Row],[Poule E/M/G]]="m","mechanisch","gemengd elek./mech."))</f>
        <v>gemengd elek./mech.</v>
      </c>
      <c r="AG17" s="43" t="str">
        <f>IF(Tabel14[[#This Row],[wapen G/K]]="k","klein wapen","groot wapen")</f>
        <v>groot wapen</v>
      </c>
      <c r="AH17" s="43" t="str">
        <f>IF(Tabel14[[#This Row],[wapen D/F/S]]="d","DEGEN",IF(Tabel14[[#This Row],[wapen D/F/S]]="F","FLORET","SABEL"))</f>
        <v>SABEL</v>
      </c>
      <c r="AS17" s="64" t="s">
        <v>539</v>
      </c>
      <c r="AT17" s="64" t="s">
        <v>556</v>
      </c>
      <c r="AU17" s="64" t="s">
        <v>574</v>
      </c>
    </row>
    <row r="18" spans="1:49" ht="24.6" customHeight="1" x14ac:dyDescent="0.55000000000000004">
      <c r="A18" s="49"/>
      <c r="B18" s="50"/>
      <c r="X18" s="143" t="s">
        <v>518</v>
      </c>
      <c r="Y18" s="143"/>
      <c r="Z18" s="47"/>
      <c r="AA18" s="47"/>
      <c r="AB18" s="47"/>
      <c r="AC18" s="47"/>
      <c r="AD18" s="51"/>
      <c r="AE18" s="43" t="str">
        <f>CONCATENATE("LOPER ",Tabel14[[#This Row],[Loper nr.]])</f>
        <v xml:space="preserve">LOPER </v>
      </c>
      <c r="AF18" s="43" t="str">
        <f>IF(Tabel14[[#This Row],[Poule E/M/G]]="e","elektrisch",IF(Tabel14[[#This Row],[Poule E/M/G]]="m","mechanisch","gemengd elek./mech."))</f>
        <v>gemengd elek./mech.</v>
      </c>
      <c r="AG18" s="43" t="str">
        <f>IF(Tabel14[[#This Row],[wapen G/K]]="k","klein wapen","groot wapen")</f>
        <v>groot wapen</v>
      </c>
      <c r="AH18" s="43" t="str">
        <f>IF(Tabel14[[#This Row],[wapen D/F/S]]="d","DEGEN",IF(Tabel14[[#This Row],[wapen D/F/S]]="F","FLORET","SABEL"))</f>
        <v>SABEL</v>
      </c>
      <c r="AS18" s="64" t="s">
        <v>528</v>
      </c>
      <c r="AT18" s="64" t="s">
        <v>557</v>
      </c>
      <c r="AU18" s="64" t="s">
        <v>575</v>
      </c>
    </row>
    <row r="19" spans="1:49" ht="24.6" customHeight="1" x14ac:dyDescent="0.55000000000000004">
      <c r="A19" s="49"/>
      <c r="B19" s="50"/>
      <c r="X19" s="143" t="s">
        <v>519</v>
      </c>
      <c r="Y19" s="143"/>
      <c r="Z19" s="47"/>
      <c r="AA19" s="47"/>
      <c r="AB19" s="47"/>
      <c r="AC19" s="47"/>
      <c r="AD19" s="51"/>
      <c r="AE19" s="43" t="str">
        <f>CONCATENATE("LOPER ",Tabel14[[#This Row],[Loper nr.]])</f>
        <v xml:space="preserve">LOPER </v>
      </c>
      <c r="AF19" s="43" t="str">
        <f>IF(Tabel14[[#This Row],[Poule E/M/G]]="e","elektrisch",IF(Tabel14[[#This Row],[Poule E/M/G]]="m","mechanisch","gemengd elek./mech."))</f>
        <v>gemengd elek./mech.</v>
      </c>
      <c r="AG19" s="43" t="str">
        <f>IF(Tabel14[[#This Row],[wapen G/K]]="k","klein wapen","groot wapen")</f>
        <v>groot wapen</v>
      </c>
      <c r="AH19" s="43" t="str">
        <f>IF(Tabel14[[#This Row],[wapen D/F/S]]="d","DEGEN",IF(Tabel14[[#This Row],[wapen D/F/S]]="F","FLORET","SABEL"))</f>
        <v>SABEL</v>
      </c>
      <c r="AS19" s="64" t="s">
        <v>529</v>
      </c>
      <c r="AT19" s="64" t="s">
        <v>558</v>
      </c>
      <c r="AU19" s="64" t="s">
        <v>576</v>
      </c>
    </row>
    <row r="20" spans="1:49" ht="24.6" customHeight="1" x14ac:dyDescent="0.55000000000000004">
      <c r="A20" s="49"/>
      <c r="B20" s="50"/>
      <c r="Z20" s="51"/>
      <c r="AA20" s="51"/>
      <c r="AB20" s="51"/>
      <c r="AC20" s="51"/>
      <c r="AD20" s="51"/>
      <c r="AE20" s="51"/>
      <c r="AF20" s="51"/>
      <c r="AG20" s="51"/>
    </row>
    <row r="21" spans="1:49" ht="13.8" thickBot="1" x14ac:dyDescent="0.3"/>
    <row r="22" spans="1:49" ht="100.05" customHeight="1" thickBot="1" x14ac:dyDescent="0.55000000000000004">
      <c r="A22" s="181" t="str">
        <f>CONCATENATE(AH2,"                ",AG2)</f>
        <v>SABEL                groot wapen</v>
      </c>
      <c r="B22" s="182"/>
      <c r="C22" s="183" t="str">
        <f>CONCATENATE(AE2,"                     ", AF2)</f>
        <v>LOPER                      gemengd elek./mech.</v>
      </c>
      <c r="D22" s="184"/>
      <c r="E22" s="185"/>
      <c r="F22" s="185"/>
      <c r="G22" s="185"/>
      <c r="H22" s="185"/>
      <c r="I22" s="185"/>
      <c r="J22" s="185"/>
      <c r="K22" s="186"/>
      <c r="L22" s="187">
        <f>AC2</f>
        <v>0</v>
      </c>
      <c r="M22" s="188"/>
      <c r="N22" s="52" t="s">
        <v>369</v>
      </c>
      <c r="O22" s="189" t="s">
        <v>370</v>
      </c>
      <c r="P22" s="190"/>
      <c r="Q22" s="189" t="s">
        <v>371</v>
      </c>
      <c r="R22" s="190"/>
      <c r="S22" s="189" t="s">
        <v>372</v>
      </c>
      <c r="T22" s="190"/>
      <c r="U22" s="197" t="s">
        <v>373</v>
      </c>
      <c r="V22" s="198"/>
      <c r="W22" s="138"/>
      <c r="X22" s="148" t="s">
        <v>374</v>
      </c>
      <c r="Y22" s="142"/>
      <c r="Z22" s="201"/>
      <c r="AA22" s="201"/>
      <c r="AB22" s="201"/>
      <c r="AC22" s="201"/>
      <c r="AD22" s="201"/>
      <c r="AE22" s="201"/>
      <c r="AF22" s="201"/>
      <c r="AG22" s="201"/>
      <c r="AH22" s="201"/>
      <c r="AI22" s="201"/>
      <c r="AJ22" s="201"/>
      <c r="AK22" s="201"/>
      <c r="AL22" s="201"/>
      <c r="AM22" s="201"/>
      <c r="AN22" s="201"/>
      <c r="AO22" s="201"/>
      <c r="AP22" s="201"/>
    </row>
    <row r="23" spans="1:49" ht="16.2" thickBot="1" x14ac:dyDescent="0.35">
      <c r="A23" s="53" t="s">
        <v>375</v>
      </c>
      <c r="B23" s="54"/>
      <c r="C23" s="55">
        <v>1</v>
      </c>
      <c r="D23" s="56">
        <v>2</v>
      </c>
      <c r="E23" s="56">
        <v>3</v>
      </c>
      <c r="F23" s="56">
        <v>4</v>
      </c>
      <c r="G23" s="56">
        <v>5</v>
      </c>
      <c r="H23" s="56">
        <v>6</v>
      </c>
      <c r="I23" s="56">
        <v>7</v>
      </c>
      <c r="J23" s="56">
        <v>8</v>
      </c>
      <c r="K23" s="56">
        <v>9</v>
      </c>
      <c r="L23" s="57">
        <v>10</v>
      </c>
      <c r="M23" s="57">
        <v>11</v>
      </c>
      <c r="N23" s="58">
        <v>12</v>
      </c>
      <c r="O23" s="59" t="s">
        <v>376</v>
      </c>
      <c r="P23" s="60" t="s">
        <v>377</v>
      </c>
      <c r="Q23" s="61" t="s">
        <v>376</v>
      </c>
      <c r="R23" s="58" t="s">
        <v>377</v>
      </c>
      <c r="S23" s="61" t="s">
        <v>376</v>
      </c>
      <c r="T23" s="62" t="s">
        <v>377</v>
      </c>
      <c r="U23" s="199"/>
      <c r="V23" s="200"/>
      <c r="W23" s="139"/>
      <c r="X23" s="139"/>
      <c r="Y23" s="139"/>
      <c r="Z23" s="63"/>
      <c r="AA23" s="64"/>
      <c r="AB23" s="64"/>
      <c r="AC23" s="64"/>
      <c r="AD23" s="64"/>
      <c r="AE23" s="64"/>
      <c r="AF23" s="64"/>
      <c r="AG23" s="64"/>
      <c r="AH23" s="64"/>
      <c r="AI23" s="64"/>
      <c r="AJ23" s="64"/>
      <c r="AK23" s="64"/>
      <c r="AL23" s="64"/>
      <c r="AM23" s="64"/>
      <c r="AN23" s="64"/>
      <c r="AO23" s="64"/>
      <c r="AP23" s="64"/>
    </row>
    <row r="24" spans="1:49" ht="16.2" thickBot="1" x14ac:dyDescent="0.35">
      <c r="A24" s="1"/>
      <c r="B24" s="65">
        <v>1</v>
      </c>
      <c r="C24" s="66"/>
      <c r="D24" s="67"/>
      <c r="E24" s="67"/>
      <c r="F24" s="67"/>
      <c r="G24" s="67"/>
      <c r="H24" s="67"/>
      <c r="I24" s="67"/>
      <c r="J24" s="68"/>
      <c r="K24" s="68"/>
      <c r="L24" s="68"/>
      <c r="M24" s="68"/>
      <c r="N24" s="69"/>
      <c r="O24" s="70"/>
      <c r="P24" s="71"/>
      <c r="Q24" s="70"/>
      <c r="R24" s="71"/>
      <c r="S24" s="70"/>
      <c r="T24" s="72"/>
      <c r="U24" s="177"/>
      <c r="V24" s="178"/>
      <c r="Z24" s="63"/>
      <c r="AA24" s="64"/>
      <c r="AB24" s="64"/>
      <c r="AC24" s="64"/>
      <c r="AD24" s="64"/>
      <c r="AE24" s="64"/>
      <c r="AF24" s="64"/>
      <c r="AG24" s="64"/>
      <c r="AH24" s="73" t="s">
        <v>378</v>
      </c>
      <c r="AI24" s="73"/>
      <c r="AJ24" s="74"/>
      <c r="AK24" s="73"/>
      <c r="AL24" s="73"/>
      <c r="AM24" s="73"/>
      <c r="AN24" s="75"/>
      <c r="AO24" s="75"/>
      <c r="AP24" s="75"/>
      <c r="AW24" s="43">
        <v>1</v>
      </c>
    </row>
    <row r="25" spans="1:49" ht="16.2" thickBot="1" x14ac:dyDescent="0.35">
      <c r="A25" s="1"/>
      <c r="B25" s="76">
        <v>2</v>
      </c>
      <c r="C25" s="77"/>
      <c r="D25" s="78"/>
      <c r="E25" s="79"/>
      <c r="F25" s="79"/>
      <c r="G25" s="79"/>
      <c r="H25" s="79"/>
      <c r="I25" s="79"/>
      <c r="J25" s="80"/>
      <c r="K25" s="80"/>
      <c r="L25" s="80"/>
      <c r="M25" s="80"/>
      <c r="N25" s="69"/>
      <c r="O25" s="70"/>
      <c r="P25" s="71"/>
      <c r="Q25" s="70"/>
      <c r="R25" s="71"/>
      <c r="S25" s="70"/>
      <c r="T25" s="72"/>
      <c r="U25" s="177"/>
      <c r="V25" s="178"/>
      <c r="Z25" s="81" t="s">
        <v>379</v>
      </c>
      <c r="AA25" s="82" t="s">
        <v>380</v>
      </c>
      <c r="AB25" s="83" t="s">
        <v>381</v>
      </c>
      <c r="AC25" s="83" t="s">
        <v>382</v>
      </c>
      <c r="AD25" s="83" t="s">
        <v>383</v>
      </c>
      <c r="AE25" s="83" t="s">
        <v>384</v>
      </c>
      <c r="AF25" s="84" t="s">
        <v>385</v>
      </c>
      <c r="AG25" s="85"/>
      <c r="AH25" s="85"/>
      <c r="AI25" s="85"/>
      <c r="AJ25" s="85"/>
      <c r="AK25" s="85"/>
      <c r="AL25" s="85"/>
      <c r="AM25" s="85"/>
      <c r="AN25" s="86"/>
      <c r="AO25" s="87"/>
      <c r="AP25" s="75"/>
      <c r="AW25" s="43">
        <v>2</v>
      </c>
    </row>
    <row r="26" spans="1:49" ht="16.2" thickBot="1" x14ac:dyDescent="0.35">
      <c r="A26" s="30"/>
      <c r="B26" s="65">
        <v>3</v>
      </c>
      <c r="C26" s="77"/>
      <c r="D26" s="79"/>
      <c r="E26" s="78"/>
      <c r="F26" s="79"/>
      <c r="G26" s="79"/>
      <c r="H26" s="79"/>
      <c r="I26" s="79"/>
      <c r="J26" s="80"/>
      <c r="K26" s="80"/>
      <c r="L26" s="80"/>
      <c r="M26" s="80"/>
      <c r="N26" s="69"/>
      <c r="O26" s="70"/>
      <c r="P26" s="71"/>
      <c r="Q26" s="70"/>
      <c r="R26" s="71"/>
      <c r="S26" s="70"/>
      <c r="T26" s="72"/>
      <c r="U26" s="177"/>
      <c r="V26" s="178"/>
      <c r="Z26" s="88" t="s">
        <v>386</v>
      </c>
      <c r="AA26" s="89"/>
      <c r="AB26" s="85"/>
      <c r="AC26" s="85"/>
      <c r="AD26" s="85"/>
      <c r="AE26" s="85"/>
      <c r="AF26" s="85"/>
      <c r="AG26" s="85"/>
      <c r="AH26" s="85"/>
      <c r="AI26" s="85"/>
      <c r="AJ26" s="85"/>
      <c r="AK26" s="85"/>
      <c r="AL26" s="85"/>
      <c r="AM26" s="85"/>
      <c r="AN26" s="86"/>
      <c r="AO26" s="87"/>
      <c r="AP26" s="75"/>
      <c r="AW26" s="43">
        <v>3</v>
      </c>
    </row>
    <row r="27" spans="1:49" ht="15.6" x14ac:dyDescent="0.3">
      <c r="A27" s="1"/>
      <c r="B27" s="76">
        <v>4</v>
      </c>
      <c r="C27" s="77"/>
      <c r="D27" s="79"/>
      <c r="E27" s="79"/>
      <c r="F27" s="78"/>
      <c r="G27" s="79"/>
      <c r="H27" s="79"/>
      <c r="I27" s="79"/>
      <c r="J27" s="80"/>
      <c r="K27" s="80"/>
      <c r="L27" s="80"/>
      <c r="M27" s="80"/>
      <c r="N27" s="69"/>
      <c r="O27" s="70"/>
      <c r="P27" s="71"/>
      <c r="Q27" s="70"/>
      <c r="R27" s="71"/>
      <c r="S27" s="70"/>
      <c r="T27" s="72"/>
      <c r="U27" s="177"/>
      <c r="V27" s="178"/>
      <c r="Z27" s="90" t="s">
        <v>387</v>
      </c>
      <c r="AA27" s="91" t="s">
        <v>385</v>
      </c>
      <c r="AB27" s="91" t="s">
        <v>384</v>
      </c>
      <c r="AC27" s="91" t="s">
        <v>388</v>
      </c>
      <c r="AD27" s="91" t="s">
        <v>381</v>
      </c>
      <c r="AE27" s="91" t="s">
        <v>389</v>
      </c>
      <c r="AF27" s="91" t="s">
        <v>382</v>
      </c>
      <c r="AG27" s="91" t="s">
        <v>390</v>
      </c>
      <c r="AH27" s="91" t="s">
        <v>391</v>
      </c>
      <c r="AI27" s="91" t="s">
        <v>392</v>
      </c>
      <c r="AJ27" s="91" t="s">
        <v>393</v>
      </c>
      <c r="AK27" s="92"/>
      <c r="AL27" s="86"/>
      <c r="AM27" s="86"/>
      <c r="AN27" s="86"/>
      <c r="AO27" s="87"/>
      <c r="AP27" s="75"/>
      <c r="AW27" s="43">
        <v>4</v>
      </c>
    </row>
    <row r="28" spans="1:49" ht="15.6" x14ac:dyDescent="0.3">
      <c r="A28" s="1"/>
      <c r="B28" s="65">
        <v>5</v>
      </c>
      <c r="C28" s="77"/>
      <c r="D28" s="79"/>
      <c r="E28" s="79"/>
      <c r="F28" s="79"/>
      <c r="G28" s="78"/>
      <c r="H28" s="79"/>
      <c r="I28" s="79"/>
      <c r="J28" s="80"/>
      <c r="K28" s="80"/>
      <c r="L28" s="80"/>
      <c r="M28" s="80"/>
      <c r="N28" s="69"/>
      <c r="O28" s="70"/>
      <c r="P28" s="71"/>
      <c r="Q28" s="70"/>
      <c r="R28" s="71"/>
      <c r="S28" s="70"/>
      <c r="T28" s="72"/>
      <c r="U28" s="177"/>
      <c r="V28" s="178"/>
      <c r="Z28" s="86" t="s">
        <v>394</v>
      </c>
      <c r="AA28" s="86"/>
      <c r="AB28" s="85"/>
      <c r="AC28" s="85"/>
      <c r="AD28" s="85"/>
      <c r="AE28" s="85"/>
      <c r="AF28" s="85"/>
      <c r="AG28" s="85"/>
      <c r="AH28" s="85"/>
      <c r="AI28" s="85"/>
      <c r="AJ28" s="85"/>
      <c r="AK28" s="85"/>
      <c r="AL28" s="86"/>
      <c r="AM28" s="86"/>
      <c r="AN28" s="86"/>
      <c r="AO28" s="87"/>
      <c r="AP28" s="75"/>
    </row>
    <row r="29" spans="1:49" ht="15.6" x14ac:dyDescent="0.3">
      <c r="A29" s="1"/>
      <c r="B29" s="76">
        <v>6</v>
      </c>
      <c r="C29" s="77"/>
      <c r="D29" s="79"/>
      <c r="E29" s="79"/>
      <c r="F29" s="79"/>
      <c r="G29" s="79"/>
      <c r="H29" s="78"/>
      <c r="I29" s="79"/>
      <c r="J29" s="80"/>
      <c r="K29" s="80"/>
      <c r="L29" s="80"/>
      <c r="M29" s="80"/>
      <c r="N29" s="69"/>
      <c r="O29" s="70"/>
      <c r="P29" s="71"/>
      <c r="Q29" s="70"/>
      <c r="R29" s="71"/>
      <c r="S29" s="70"/>
      <c r="T29" s="72"/>
      <c r="U29" s="177"/>
      <c r="V29" s="178"/>
      <c r="Z29" s="89"/>
      <c r="AA29" s="89"/>
      <c r="AB29" s="85"/>
      <c r="AC29" s="85"/>
      <c r="AD29" s="85"/>
      <c r="AE29" s="85"/>
      <c r="AF29" s="85"/>
      <c r="AG29" s="85"/>
      <c r="AH29" s="85"/>
      <c r="AI29" s="85"/>
      <c r="AJ29" s="85"/>
      <c r="AK29" s="85"/>
      <c r="AL29" s="86"/>
      <c r="AM29" s="86"/>
      <c r="AN29" s="86"/>
      <c r="AO29" s="87"/>
      <c r="AP29" s="75"/>
    </row>
    <row r="30" spans="1:49" ht="15.6" x14ac:dyDescent="0.3">
      <c r="A30" s="1"/>
      <c r="B30" s="65">
        <v>7</v>
      </c>
      <c r="C30" s="77"/>
      <c r="D30" s="79"/>
      <c r="E30" s="79"/>
      <c r="F30" s="79"/>
      <c r="G30" s="79"/>
      <c r="H30" s="79"/>
      <c r="I30" s="78"/>
      <c r="J30" s="93"/>
      <c r="K30" s="93"/>
      <c r="L30" s="93"/>
      <c r="M30" s="93"/>
      <c r="N30" s="94"/>
      <c r="O30" s="70"/>
      <c r="P30" s="71"/>
      <c r="Q30" s="70"/>
      <c r="R30" s="71"/>
      <c r="S30" s="70"/>
      <c r="T30" s="72"/>
      <c r="U30" s="177"/>
      <c r="V30" s="178"/>
      <c r="Z30" s="95" t="s">
        <v>386</v>
      </c>
      <c r="AA30" s="96" t="s">
        <v>395</v>
      </c>
      <c r="AB30" s="96" t="s">
        <v>390</v>
      </c>
      <c r="AC30" s="96" t="s">
        <v>384</v>
      </c>
      <c r="AD30" s="96" t="s">
        <v>396</v>
      </c>
      <c r="AE30" s="96" t="s">
        <v>397</v>
      </c>
      <c r="AF30" s="96" t="s">
        <v>381</v>
      </c>
      <c r="AG30" s="96" t="s">
        <v>380</v>
      </c>
      <c r="AH30" s="96" t="s">
        <v>398</v>
      </c>
      <c r="AI30" s="96" t="s">
        <v>399</v>
      </c>
      <c r="AJ30" s="96" t="s">
        <v>382</v>
      </c>
      <c r="AK30" s="96" t="s">
        <v>393</v>
      </c>
      <c r="AL30" s="96" t="s">
        <v>400</v>
      </c>
      <c r="AM30" s="96" t="s">
        <v>385</v>
      </c>
      <c r="AN30" s="96" t="s">
        <v>401</v>
      </c>
      <c r="AO30" s="96" t="s">
        <v>402</v>
      </c>
    </row>
    <row r="31" spans="1:49" ht="15.6" x14ac:dyDescent="0.3">
      <c r="A31" s="1"/>
      <c r="B31" s="76">
        <v>8</v>
      </c>
      <c r="C31" s="97"/>
      <c r="D31" s="98"/>
      <c r="E31" s="98"/>
      <c r="F31" s="98"/>
      <c r="G31" s="98"/>
      <c r="H31" s="98"/>
      <c r="I31" s="99"/>
      <c r="J31" s="100"/>
      <c r="K31" s="101"/>
      <c r="L31" s="101"/>
      <c r="M31" s="101"/>
      <c r="N31" s="94"/>
      <c r="O31" s="70"/>
      <c r="P31" s="71"/>
      <c r="Q31" s="70"/>
      <c r="R31" s="71"/>
      <c r="S31" s="70"/>
      <c r="T31" s="72"/>
      <c r="U31" s="177"/>
      <c r="V31" s="178"/>
      <c r="Z31" s="86" t="s">
        <v>403</v>
      </c>
      <c r="AH31" s="86"/>
      <c r="AI31" s="86"/>
      <c r="AJ31" s="86"/>
      <c r="AK31" s="86"/>
      <c r="AL31" s="86"/>
      <c r="AM31" s="85"/>
      <c r="AN31" s="85"/>
      <c r="AO31" s="102"/>
      <c r="AP31" s="73"/>
    </row>
    <row r="32" spans="1:49" ht="16.2" thickBot="1" x14ac:dyDescent="0.35">
      <c r="A32" s="103"/>
      <c r="B32" s="65">
        <v>9</v>
      </c>
      <c r="C32" s="97"/>
      <c r="D32" s="98"/>
      <c r="E32" s="98"/>
      <c r="F32" s="98"/>
      <c r="G32" s="98"/>
      <c r="H32" s="98"/>
      <c r="I32" s="99"/>
      <c r="J32" s="101"/>
      <c r="K32" s="100"/>
      <c r="L32" s="101"/>
      <c r="M32" s="101"/>
      <c r="N32" s="94"/>
      <c r="O32" s="70"/>
      <c r="P32" s="71"/>
      <c r="Q32" s="70"/>
      <c r="R32" s="71"/>
      <c r="S32" s="70"/>
      <c r="T32" s="72"/>
      <c r="U32" s="177"/>
      <c r="V32" s="178"/>
      <c r="Z32" s="89"/>
      <c r="AA32" s="89"/>
      <c r="AB32" s="85"/>
      <c r="AC32" s="85"/>
      <c r="AD32" s="85"/>
      <c r="AE32" s="85"/>
      <c r="AF32" s="85"/>
      <c r="AG32" s="85"/>
      <c r="AH32" s="85"/>
      <c r="AI32" s="86"/>
      <c r="AJ32" s="86"/>
      <c r="AK32" s="86"/>
      <c r="AL32" s="86"/>
      <c r="AM32" s="86"/>
      <c r="AN32" s="85"/>
      <c r="AO32" s="102"/>
      <c r="AP32" s="73"/>
    </row>
    <row r="33" spans="1:47" ht="16.2" thickBot="1" x14ac:dyDescent="0.35">
      <c r="A33" s="103"/>
      <c r="B33" s="76">
        <v>10</v>
      </c>
      <c r="C33" s="97"/>
      <c r="D33" s="98"/>
      <c r="E33" s="98"/>
      <c r="F33" s="98"/>
      <c r="G33" s="98"/>
      <c r="H33" s="98"/>
      <c r="I33" s="99"/>
      <c r="J33" s="101"/>
      <c r="K33" s="101"/>
      <c r="L33" s="100"/>
      <c r="M33" s="101"/>
      <c r="N33" s="94"/>
      <c r="O33" s="70"/>
      <c r="P33" s="71"/>
      <c r="Q33" s="70"/>
      <c r="R33" s="71"/>
      <c r="S33" s="70"/>
      <c r="T33" s="72"/>
      <c r="U33" s="177"/>
      <c r="V33" s="178"/>
      <c r="Z33" s="81" t="s">
        <v>404</v>
      </c>
      <c r="AA33" s="96" t="s">
        <v>380</v>
      </c>
      <c r="AB33" s="96" t="s">
        <v>390</v>
      </c>
      <c r="AC33" s="96" t="s">
        <v>401</v>
      </c>
      <c r="AD33" s="96" t="s">
        <v>405</v>
      </c>
      <c r="AE33" s="96" t="s">
        <v>389</v>
      </c>
      <c r="AF33" s="96" t="s">
        <v>381</v>
      </c>
      <c r="AG33" s="96" t="s">
        <v>406</v>
      </c>
      <c r="AH33" s="96" t="s">
        <v>388</v>
      </c>
      <c r="AI33" s="96" t="s">
        <v>407</v>
      </c>
      <c r="AJ33" s="96" t="s">
        <v>399</v>
      </c>
      <c r="AK33" s="96" t="s">
        <v>408</v>
      </c>
      <c r="AL33" s="96" t="s">
        <v>409</v>
      </c>
      <c r="AM33" s="96" t="s">
        <v>410</v>
      </c>
      <c r="AN33" s="96" t="s">
        <v>411</v>
      </c>
      <c r="AO33" s="96" t="s">
        <v>392</v>
      </c>
      <c r="AP33" s="96" t="s">
        <v>395</v>
      </c>
      <c r="AQ33" s="96" t="s">
        <v>383</v>
      </c>
      <c r="AR33" s="96" t="s">
        <v>412</v>
      </c>
      <c r="AS33" s="96" t="s">
        <v>413</v>
      </c>
      <c r="AT33" s="96" t="s">
        <v>385</v>
      </c>
      <c r="AU33" s="96" t="s">
        <v>414</v>
      </c>
    </row>
    <row r="34" spans="1:47" ht="15.6" x14ac:dyDescent="0.3">
      <c r="A34" s="103"/>
      <c r="B34" s="65">
        <v>11</v>
      </c>
      <c r="C34" s="97"/>
      <c r="D34" s="98"/>
      <c r="E34" s="98"/>
      <c r="F34" s="98"/>
      <c r="G34" s="98"/>
      <c r="H34" s="98"/>
      <c r="I34" s="99"/>
      <c r="J34" s="101"/>
      <c r="K34" s="101"/>
      <c r="L34" s="101"/>
      <c r="M34" s="100"/>
      <c r="N34" s="94"/>
      <c r="O34" s="70"/>
      <c r="P34" s="71"/>
      <c r="Q34" s="70"/>
      <c r="R34" s="71"/>
      <c r="S34" s="70"/>
      <c r="T34" s="72"/>
      <c r="U34" s="177"/>
      <c r="V34" s="178"/>
      <c r="Z34" s="86" t="s">
        <v>415</v>
      </c>
      <c r="AK34" s="92"/>
      <c r="AL34" s="92"/>
      <c r="AM34" s="92"/>
      <c r="AN34" s="92"/>
      <c r="AO34" s="104"/>
      <c r="AP34" s="64"/>
    </row>
    <row r="35" spans="1:47" ht="16.2" thickBot="1" x14ac:dyDescent="0.35">
      <c r="A35" s="105"/>
      <c r="B35" s="106">
        <v>12</v>
      </c>
      <c r="C35" s="107"/>
      <c r="D35" s="108"/>
      <c r="E35" s="108"/>
      <c r="F35" s="108"/>
      <c r="G35" s="108"/>
      <c r="H35" s="108"/>
      <c r="I35" s="108"/>
      <c r="J35" s="109"/>
      <c r="K35" s="109"/>
      <c r="L35" s="109"/>
      <c r="M35" s="109"/>
      <c r="N35" s="110"/>
      <c r="O35" s="111"/>
      <c r="P35" s="112"/>
      <c r="Q35" s="111"/>
      <c r="R35" s="112"/>
      <c r="S35" s="111"/>
      <c r="T35" s="113"/>
      <c r="U35" s="179"/>
      <c r="V35" s="180"/>
      <c r="Z35" s="86"/>
      <c r="AA35" s="86"/>
      <c r="AB35" s="86"/>
      <c r="AC35" s="86"/>
      <c r="AD35" s="86"/>
      <c r="AE35" s="86"/>
      <c r="AF35" s="86"/>
      <c r="AG35" s="86"/>
      <c r="AH35" s="86"/>
      <c r="AI35" s="86"/>
      <c r="AJ35" s="86"/>
      <c r="AK35" s="86"/>
      <c r="AL35" s="86"/>
      <c r="AM35" s="86"/>
      <c r="AN35" s="86"/>
      <c r="AO35" s="114"/>
      <c r="AP35" s="115"/>
    </row>
    <row r="36" spans="1:47" ht="15.6" x14ac:dyDescent="0.3">
      <c r="A36" s="116"/>
      <c r="B36" s="117"/>
      <c r="C36" s="118"/>
      <c r="D36" s="118"/>
      <c r="E36" s="118"/>
      <c r="F36" s="118"/>
      <c r="G36" s="118"/>
      <c r="H36" s="118"/>
      <c r="I36" s="118"/>
      <c r="J36" s="118"/>
      <c r="K36" s="118"/>
      <c r="L36" s="118"/>
      <c r="M36" s="118"/>
      <c r="N36" s="118"/>
      <c r="O36" s="119"/>
      <c r="P36" s="119"/>
      <c r="Q36" s="119"/>
      <c r="R36" s="119"/>
      <c r="S36" s="119"/>
      <c r="T36" s="119"/>
      <c r="Z36" s="120" t="s">
        <v>416</v>
      </c>
      <c r="AA36" s="96" t="s">
        <v>381</v>
      </c>
      <c r="AB36" s="96" t="s">
        <v>396</v>
      </c>
      <c r="AC36" s="96" t="s">
        <v>417</v>
      </c>
      <c r="AD36" s="96" t="s">
        <v>418</v>
      </c>
      <c r="AE36" s="96" t="s">
        <v>385</v>
      </c>
      <c r="AF36" s="96" t="s">
        <v>384</v>
      </c>
      <c r="AG36" s="96" t="s">
        <v>400</v>
      </c>
      <c r="AH36" s="96" t="s">
        <v>419</v>
      </c>
      <c r="AI36" s="96" t="s">
        <v>391</v>
      </c>
      <c r="AJ36" s="96" t="s">
        <v>420</v>
      </c>
      <c r="AK36" s="96" t="s">
        <v>421</v>
      </c>
      <c r="AL36" s="96" t="s">
        <v>406</v>
      </c>
      <c r="AM36" s="96" t="s">
        <v>393</v>
      </c>
      <c r="AN36" s="96" t="s">
        <v>422</v>
      </c>
      <c r="AO36" s="114"/>
      <c r="AP36" s="115"/>
    </row>
    <row r="37" spans="1:47" ht="15.6" x14ac:dyDescent="0.3">
      <c r="A37" s="86" t="s">
        <v>423</v>
      </c>
      <c r="B37" s="86"/>
      <c r="C37" s="86"/>
      <c r="D37" s="86"/>
      <c r="E37" s="86"/>
      <c r="F37" s="86"/>
      <c r="G37" s="86"/>
      <c r="H37" s="86"/>
      <c r="I37" s="86"/>
      <c r="J37" s="86"/>
      <c r="K37" s="86"/>
      <c r="L37" s="86"/>
      <c r="M37" s="86"/>
      <c r="N37" s="86"/>
      <c r="O37" s="86"/>
      <c r="P37" s="86"/>
      <c r="Q37" s="86"/>
      <c r="R37" s="86"/>
      <c r="S37" s="86"/>
      <c r="T37" s="86"/>
      <c r="U37" s="86"/>
      <c r="V37" s="86"/>
      <c r="W37" s="86"/>
      <c r="X37" s="86"/>
      <c r="Y37" s="86"/>
      <c r="Z37" s="86" t="s">
        <v>424</v>
      </c>
      <c r="AO37" s="114"/>
      <c r="AP37" s="115"/>
    </row>
    <row r="38" spans="1:47" ht="15.6" x14ac:dyDescent="0.3">
      <c r="A38" s="121"/>
      <c r="B38" s="85"/>
      <c r="C38" s="85"/>
      <c r="D38" s="85"/>
      <c r="E38" s="85"/>
      <c r="F38" s="85"/>
      <c r="G38" s="85"/>
      <c r="H38" s="85"/>
      <c r="I38" s="85"/>
      <c r="J38" s="85"/>
      <c r="K38" s="85"/>
      <c r="L38" s="85"/>
      <c r="M38" s="85"/>
      <c r="N38" s="85"/>
      <c r="O38" s="86"/>
      <c r="P38" s="87"/>
      <c r="Q38" s="75"/>
      <c r="Z38" s="86"/>
      <c r="AA38" s="96" t="s">
        <v>425</v>
      </c>
      <c r="AB38" s="96" t="s">
        <v>401</v>
      </c>
      <c r="AC38" s="96" t="s">
        <v>426</v>
      </c>
      <c r="AD38" s="96" t="s">
        <v>389</v>
      </c>
      <c r="AE38" s="96" t="s">
        <v>427</v>
      </c>
      <c r="AF38" s="96" t="s">
        <v>428</v>
      </c>
      <c r="AG38" s="96" t="s">
        <v>429</v>
      </c>
      <c r="AH38" s="96" t="s">
        <v>430</v>
      </c>
      <c r="AI38" s="96" t="s">
        <v>392</v>
      </c>
      <c r="AJ38" s="96" t="s">
        <v>431</v>
      </c>
      <c r="AK38" s="96" t="s">
        <v>410</v>
      </c>
      <c r="AL38" s="96" t="s">
        <v>432</v>
      </c>
      <c r="AM38" s="96" t="s">
        <v>411</v>
      </c>
      <c r="AN38" s="96" t="s">
        <v>382</v>
      </c>
      <c r="AO38" s="114"/>
      <c r="AP38" s="115"/>
    </row>
    <row r="39" spans="1:47" ht="16.2" thickBot="1" x14ac:dyDescent="0.35">
      <c r="A39" s="88"/>
      <c r="B39" s="89"/>
      <c r="C39" s="85"/>
      <c r="D39" s="85"/>
      <c r="E39" s="85"/>
      <c r="F39" s="85"/>
      <c r="G39" s="85"/>
      <c r="H39" s="85"/>
      <c r="I39" s="85"/>
      <c r="J39" s="85"/>
      <c r="K39" s="85"/>
      <c r="L39" s="85"/>
      <c r="M39" s="85"/>
      <c r="N39" s="85"/>
      <c r="O39" s="86"/>
      <c r="P39" s="87"/>
      <c r="Q39" s="75"/>
      <c r="Z39" s="86"/>
      <c r="AA39" s="86"/>
      <c r="AB39" s="86"/>
      <c r="AC39" s="86"/>
      <c r="AD39" s="86"/>
      <c r="AE39" s="86"/>
      <c r="AF39" s="86"/>
      <c r="AG39" s="86"/>
      <c r="AH39" s="86"/>
      <c r="AI39" s="86"/>
      <c r="AJ39" s="86"/>
      <c r="AK39" s="86"/>
      <c r="AL39" s="86"/>
      <c r="AM39" s="86"/>
      <c r="AN39" s="86"/>
      <c r="AO39" s="114"/>
      <c r="AP39" s="115"/>
    </row>
    <row r="40" spans="1:47" ht="15" thickBot="1" x14ac:dyDescent="0.35">
      <c r="A40" s="147"/>
      <c r="B40" s="86"/>
      <c r="C40" s="86"/>
      <c r="D40" s="86"/>
      <c r="E40" s="86"/>
      <c r="F40" s="86"/>
      <c r="G40" s="86"/>
      <c r="H40" s="86"/>
      <c r="I40" s="86"/>
      <c r="J40" s="86"/>
      <c r="K40" s="86"/>
      <c r="L40" s="86"/>
      <c r="M40" s="86"/>
      <c r="N40" s="86"/>
      <c r="O40" s="86"/>
      <c r="P40" s="86"/>
      <c r="Q40" s="64"/>
      <c r="Z40" s="81" t="s">
        <v>433</v>
      </c>
      <c r="AA40" s="96" t="s">
        <v>434</v>
      </c>
      <c r="AB40" s="96" t="s">
        <v>426</v>
      </c>
      <c r="AC40" s="96" t="s">
        <v>428</v>
      </c>
      <c r="AD40" s="96" t="s">
        <v>410</v>
      </c>
      <c r="AE40" s="96" t="s">
        <v>396</v>
      </c>
      <c r="AF40" s="96" t="s">
        <v>435</v>
      </c>
      <c r="AG40" s="96" t="s">
        <v>421</v>
      </c>
      <c r="AH40" s="96" t="s">
        <v>417</v>
      </c>
      <c r="AI40" s="96" t="s">
        <v>413</v>
      </c>
      <c r="AJ40" s="96" t="s">
        <v>385</v>
      </c>
      <c r="AK40" s="96" t="s">
        <v>436</v>
      </c>
      <c r="AL40" s="96" t="s">
        <v>437</v>
      </c>
      <c r="AM40" s="96" t="s">
        <v>425</v>
      </c>
      <c r="AN40" s="96" t="s">
        <v>427</v>
      </c>
      <c r="AO40" s="96" t="s">
        <v>438</v>
      </c>
      <c r="AP40" s="96" t="s">
        <v>439</v>
      </c>
      <c r="AQ40" s="96" t="s">
        <v>440</v>
      </c>
      <c r="AR40" s="96" t="s">
        <v>441</v>
      </c>
      <c r="AS40" s="96" t="s">
        <v>409</v>
      </c>
      <c r="AT40" s="96" t="s">
        <v>383</v>
      </c>
      <c r="AU40" s="96" t="s">
        <v>442</v>
      </c>
    </row>
    <row r="41" spans="1:47" ht="15.6" x14ac:dyDescent="0.3">
      <c r="A41" s="147"/>
      <c r="J41" s="92"/>
      <c r="K41" s="92"/>
      <c r="L41" s="92"/>
      <c r="M41" s="92"/>
      <c r="N41" s="92"/>
      <c r="O41" s="92"/>
      <c r="P41" s="114"/>
      <c r="Q41" s="115"/>
      <c r="Z41" s="86" t="s">
        <v>443</v>
      </c>
      <c r="AO41" s="114"/>
      <c r="AP41" s="115"/>
    </row>
    <row r="42" spans="1:47" ht="14.4" x14ac:dyDescent="0.3">
      <c r="A42" s="147"/>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96" t="s">
        <v>444</v>
      </c>
      <c r="AB42" s="96" t="s">
        <v>405</v>
      </c>
      <c r="AC42" s="96" t="s">
        <v>407</v>
      </c>
      <c r="AD42" s="96" t="s">
        <v>420</v>
      </c>
      <c r="AE42" s="96" t="s">
        <v>445</v>
      </c>
      <c r="AF42" s="96" t="s">
        <v>419</v>
      </c>
      <c r="AG42" s="96" t="s">
        <v>391</v>
      </c>
      <c r="AH42" s="96" t="s">
        <v>398</v>
      </c>
      <c r="AI42" s="96" t="s">
        <v>399</v>
      </c>
      <c r="AJ42" s="96" t="s">
        <v>446</v>
      </c>
      <c r="AK42" s="96" t="s">
        <v>447</v>
      </c>
      <c r="AL42" s="96" t="s">
        <v>402</v>
      </c>
      <c r="AM42" s="96" t="s">
        <v>401</v>
      </c>
      <c r="AN42" s="96" t="s">
        <v>448</v>
      </c>
      <c r="AO42" s="96" t="s">
        <v>449</v>
      </c>
      <c r="AP42" s="64"/>
    </row>
    <row r="43" spans="1:47" ht="15.6" x14ac:dyDescent="0.3">
      <c r="Z43" s="86"/>
      <c r="AI43" s="92"/>
      <c r="AJ43" s="92"/>
      <c r="AK43" s="92"/>
      <c r="AL43" s="92"/>
      <c r="AM43" s="92"/>
      <c r="AN43" s="92"/>
      <c r="AO43" s="114"/>
      <c r="AP43" s="115"/>
    </row>
    <row r="44" spans="1:47" ht="15.6" x14ac:dyDescent="0.3">
      <c r="B44" s="86"/>
      <c r="C44" s="86"/>
      <c r="D44" s="86"/>
      <c r="AN44" s="92"/>
      <c r="AO44" s="114"/>
      <c r="AP44" s="115"/>
    </row>
    <row r="45" spans="1:47" ht="22.8" x14ac:dyDescent="0.4">
      <c r="A45" s="196" t="s">
        <v>450</v>
      </c>
      <c r="B45" s="196"/>
      <c r="C45" s="196"/>
      <c r="D45" s="196"/>
      <c r="E45" s="196"/>
      <c r="F45" s="196"/>
      <c r="G45" s="118"/>
      <c r="H45" s="118"/>
      <c r="I45" s="118"/>
      <c r="J45" s="118"/>
      <c r="K45" s="118"/>
      <c r="L45" s="118"/>
      <c r="M45" s="118"/>
      <c r="N45" s="118"/>
      <c r="O45" s="119"/>
      <c r="P45" s="119"/>
      <c r="Q45" s="114"/>
      <c r="R45" s="114"/>
      <c r="S45" s="114"/>
      <c r="T45" s="114"/>
      <c r="U45" s="114"/>
      <c r="V45" s="114"/>
      <c r="W45" s="114"/>
      <c r="X45" s="114"/>
      <c r="Y45" s="114"/>
      <c r="Z45" s="121"/>
      <c r="AA45" s="86"/>
      <c r="AB45" s="86"/>
      <c r="AC45" s="86"/>
      <c r="AD45" s="86"/>
      <c r="AE45" s="86"/>
      <c r="AF45" s="86"/>
      <c r="AG45" s="86"/>
      <c r="AH45" s="86"/>
      <c r="AI45" s="86"/>
      <c r="AJ45" s="86"/>
      <c r="AK45" s="86"/>
      <c r="AL45" s="86"/>
      <c r="AM45" s="86"/>
      <c r="AN45" s="86"/>
      <c r="AO45" s="86"/>
      <c r="AP45" s="86"/>
      <c r="AQ45" s="86"/>
      <c r="AR45" s="86"/>
      <c r="AS45" s="86"/>
      <c r="AT45" s="86"/>
      <c r="AU45" s="86"/>
    </row>
    <row r="46" spans="1:47" ht="23.4" thickBot="1" x14ac:dyDescent="0.45">
      <c r="A46" s="122"/>
      <c r="B46" s="122"/>
      <c r="C46" s="122"/>
      <c r="D46" s="122"/>
      <c r="E46" s="122"/>
      <c r="F46" s="122"/>
      <c r="G46" s="118"/>
      <c r="H46" s="118"/>
      <c r="I46" s="118"/>
      <c r="J46" s="118"/>
      <c r="K46" s="118"/>
      <c r="L46" s="118"/>
      <c r="M46" s="118"/>
      <c r="N46" s="118"/>
      <c r="O46" s="119"/>
      <c r="P46" s="119"/>
      <c r="Q46" s="114"/>
      <c r="R46" s="114"/>
      <c r="S46" s="114"/>
      <c r="T46" s="114"/>
      <c r="U46" s="114"/>
      <c r="V46" s="114"/>
      <c r="W46" s="114"/>
      <c r="X46" s="114"/>
      <c r="Y46" s="114"/>
      <c r="Z46" s="86"/>
    </row>
    <row r="47" spans="1:47" ht="100.05" customHeight="1" thickBot="1" x14ac:dyDescent="0.55000000000000004">
      <c r="A47" s="181" t="str">
        <f>CONCATENATE(AH3,"                ",AG3)</f>
        <v>SABEL                groot wapen</v>
      </c>
      <c r="B47" s="182"/>
      <c r="C47" s="183" t="str">
        <f>CONCATENATE(AE3,"                     ", AF3)</f>
        <v>LOPER                      gemengd elek./mech.</v>
      </c>
      <c r="D47" s="184"/>
      <c r="E47" s="185"/>
      <c r="F47" s="185"/>
      <c r="G47" s="185"/>
      <c r="H47" s="185"/>
      <c r="I47" s="185"/>
      <c r="J47" s="185"/>
      <c r="K47" s="186"/>
      <c r="L47" s="187">
        <f>AC3</f>
        <v>0</v>
      </c>
      <c r="M47" s="188"/>
      <c r="N47" s="52" t="s">
        <v>369</v>
      </c>
      <c r="O47" s="189" t="s">
        <v>370</v>
      </c>
      <c r="P47" s="190"/>
      <c r="Q47" s="189" t="s">
        <v>371</v>
      </c>
      <c r="R47" s="190"/>
      <c r="S47" s="189" t="s">
        <v>372</v>
      </c>
      <c r="T47" s="190"/>
      <c r="U47" s="191" t="s">
        <v>451</v>
      </c>
      <c r="V47" s="192"/>
      <c r="W47" s="140"/>
      <c r="X47" s="148" t="s">
        <v>452</v>
      </c>
      <c r="Y47" s="142"/>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6.2" thickBot="1" x14ac:dyDescent="0.35">
      <c r="A48" s="59" t="s">
        <v>375</v>
      </c>
      <c r="B48" s="123"/>
      <c r="C48" s="55">
        <v>1</v>
      </c>
      <c r="D48" s="56">
        <v>2</v>
      </c>
      <c r="E48" s="56">
        <v>3</v>
      </c>
      <c r="F48" s="56">
        <v>4</v>
      </c>
      <c r="G48" s="56">
        <v>5</v>
      </c>
      <c r="H48" s="56">
        <v>6</v>
      </c>
      <c r="I48" s="56">
        <v>7</v>
      </c>
      <c r="J48" s="56">
        <v>8</v>
      </c>
      <c r="K48" s="56">
        <v>9</v>
      </c>
      <c r="L48" s="57">
        <v>10</v>
      </c>
      <c r="M48" s="57">
        <v>11</v>
      </c>
      <c r="N48" s="58">
        <v>12</v>
      </c>
      <c r="O48" s="59" t="s">
        <v>376</v>
      </c>
      <c r="P48" s="60" t="s">
        <v>377</v>
      </c>
      <c r="Q48" s="61" t="s">
        <v>376</v>
      </c>
      <c r="R48" s="58" t="s">
        <v>377</v>
      </c>
      <c r="S48" s="61" t="s">
        <v>376</v>
      </c>
      <c r="T48" s="62" t="s">
        <v>377</v>
      </c>
      <c r="U48" s="193"/>
      <c r="V48" s="194"/>
      <c r="W48" s="141"/>
      <c r="X48" s="141"/>
      <c r="Y48" s="141"/>
      <c r="Z48" s="124" t="s">
        <v>394</v>
      </c>
      <c r="AA48" s="125" t="s">
        <v>380</v>
      </c>
      <c r="AB48" s="125" t="s">
        <v>445</v>
      </c>
      <c r="AC48" s="125" t="s">
        <v>390</v>
      </c>
      <c r="AD48" s="125" t="s">
        <v>453</v>
      </c>
      <c r="AE48" s="125" t="s">
        <v>409</v>
      </c>
      <c r="AF48" s="125" t="s">
        <v>444</v>
      </c>
      <c r="AG48" s="125" t="s">
        <v>402</v>
      </c>
      <c r="AH48" s="125" t="s">
        <v>454</v>
      </c>
      <c r="AI48" s="125" t="s">
        <v>381</v>
      </c>
      <c r="AJ48" s="125" t="s">
        <v>455</v>
      </c>
      <c r="AK48" s="125" t="s">
        <v>388</v>
      </c>
      <c r="AL48" s="125" t="s">
        <v>456</v>
      </c>
      <c r="AM48" s="125" t="s">
        <v>393</v>
      </c>
      <c r="AN48" s="125" t="s">
        <v>457</v>
      </c>
      <c r="AO48" s="125" t="s">
        <v>385</v>
      </c>
      <c r="AP48" s="125" t="s">
        <v>406</v>
      </c>
      <c r="AQ48" s="125" t="s">
        <v>384</v>
      </c>
      <c r="AR48" s="125" t="s">
        <v>458</v>
      </c>
      <c r="AS48" s="125" t="s">
        <v>459</v>
      </c>
      <c r="AT48" s="125" t="s">
        <v>395</v>
      </c>
      <c r="AU48" s="125" t="s">
        <v>448</v>
      </c>
    </row>
    <row r="49" spans="1:47" ht="15.6" x14ac:dyDescent="0.3">
      <c r="A49" s="1"/>
      <c r="B49" s="126">
        <v>1</v>
      </c>
      <c r="C49" s="66"/>
      <c r="D49" s="67"/>
      <c r="E49" s="67"/>
      <c r="F49" s="67"/>
      <c r="G49" s="67"/>
      <c r="H49" s="67"/>
      <c r="I49" s="67"/>
      <c r="J49" s="68"/>
      <c r="K49" s="68"/>
      <c r="L49" s="68"/>
      <c r="M49" s="68"/>
      <c r="N49" s="69"/>
      <c r="O49" s="70"/>
      <c r="P49" s="71"/>
      <c r="Q49" s="70"/>
      <c r="R49" s="71"/>
      <c r="S49" s="70"/>
      <c r="T49" s="72"/>
      <c r="U49" s="177"/>
      <c r="V49" s="178"/>
      <c r="Z49" s="86" t="s">
        <v>460</v>
      </c>
    </row>
    <row r="50" spans="1:47" ht="15.6" x14ac:dyDescent="0.3">
      <c r="A50" s="1"/>
      <c r="B50" s="127">
        <v>2</v>
      </c>
      <c r="C50" s="77"/>
      <c r="D50" s="78"/>
      <c r="E50" s="79"/>
      <c r="F50" s="79"/>
      <c r="G50" s="79"/>
      <c r="H50" s="79"/>
      <c r="I50" s="79"/>
      <c r="J50" s="80"/>
      <c r="K50" s="80"/>
      <c r="L50" s="80"/>
      <c r="M50" s="80"/>
      <c r="N50" s="69"/>
      <c r="O50" s="70"/>
      <c r="P50" s="71"/>
      <c r="Q50" s="70"/>
      <c r="R50" s="71"/>
      <c r="S50" s="70"/>
      <c r="T50" s="72"/>
      <c r="U50" s="177"/>
      <c r="V50" s="178"/>
      <c r="Z50" s="86"/>
      <c r="AA50" s="96" t="s">
        <v>461</v>
      </c>
      <c r="AB50" s="96" t="s">
        <v>462</v>
      </c>
      <c r="AC50" s="96" t="s">
        <v>413</v>
      </c>
      <c r="AD50" s="96" t="s">
        <v>463</v>
      </c>
      <c r="AE50" s="96" t="s">
        <v>422</v>
      </c>
      <c r="AF50" s="96" t="s">
        <v>446</v>
      </c>
      <c r="AG50" s="96" t="s">
        <v>398</v>
      </c>
      <c r="AH50" s="96" t="s">
        <v>417</v>
      </c>
      <c r="AI50" s="96" t="s">
        <v>464</v>
      </c>
      <c r="AJ50" s="96" t="s">
        <v>430</v>
      </c>
      <c r="AK50" s="96" t="s">
        <v>440</v>
      </c>
      <c r="AL50" s="96" t="s">
        <v>465</v>
      </c>
      <c r="AM50" s="96" t="s">
        <v>434</v>
      </c>
      <c r="AN50" s="96" t="s">
        <v>428</v>
      </c>
      <c r="AO50" s="96" t="s">
        <v>466</v>
      </c>
      <c r="AP50" s="96" t="s">
        <v>397</v>
      </c>
      <c r="AQ50" s="96" t="s">
        <v>467</v>
      </c>
      <c r="AR50" s="96" t="s">
        <v>468</v>
      </c>
      <c r="AS50" s="96" t="s">
        <v>405</v>
      </c>
      <c r="AT50" s="96" t="s">
        <v>429</v>
      </c>
      <c r="AU50" s="96" t="s">
        <v>435</v>
      </c>
    </row>
    <row r="51" spans="1:47" ht="15.6" x14ac:dyDescent="0.3">
      <c r="A51" s="1"/>
      <c r="B51" s="126">
        <v>3</v>
      </c>
      <c r="C51" s="77"/>
      <c r="D51" s="79"/>
      <c r="E51" s="78"/>
      <c r="F51" s="79"/>
      <c r="G51" s="79"/>
      <c r="H51" s="79"/>
      <c r="I51" s="79"/>
      <c r="J51" s="80"/>
      <c r="K51" s="80"/>
      <c r="L51" s="80"/>
      <c r="M51" s="80"/>
      <c r="N51" s="69"/>
      <c r="O51" s="70"/>
      <c r="P51" s="71"/>
      <c r="Q51" s="70"/>
      <c r="R51" s="71"/>
      <c r="S51" s="70"/>
      <c r="T51" s="72"/>
      <c r="U51" s="177"/>
      <c r="V51" s="178"/>
      <c r="Z51" s="92"/>
      <c r="AG51" s="92"/>
      <c r="AH51" s="92"/>
      <c r="AI51" s="92"/>
      <c r="AJ51" s="92"/>
      <c r="AK51" s="92"/>
      <c r="AL51" s="92"/>
      <c r="AM51" s="92"/>
      <c r="AN51" s="92"/>
      <c r="AO51" s="104"/>
      <c r="AP51" s="64"/>
    </row>
    <row r="52" spans="1:47" ht="15.6" x14ac:dyDescent="0.3">
      <c r="A52" s="1"/>
      <c r="B52" s="127">
        <v>4</v>
      </c>
      <c r="C52" s="77"/>
      <c r="D52" s="79"/>
      <c r="E52" s="79"/>
      <c r="F52" s="78"/>
      <c r="G52" s="79"/>
      <c r="H52" s="79"/>
      <c r="I52" s="79"/>
      <c r="J52" s="80"/>
      <c r="K52" s="80"/>
      <c r="L52" s="80"/>
      <c r="M52" s="80"/>
      <c r="N52" s="69"/>
      <c r="O52" s="70"/>
      <c r="P52" s="71"/>
      <c r="Q52" s="70"/>
      <c r="R52" s="71"/>
      <c r="S52" s="70"/>
      <c r="T52" s="72"/>
      <c r="U52" s="177"/>
      <c r="V52" s="178"/>
      <c r="AA52" s="96" t="s">
        <v>401</v>
      </c>
      <c r="AB52" s="96" t="s">
        <v>408</v>
      </c>
      <c r="AC52" s="96" t="s">
        <v>469</v>
      </c>
      <c r="AO52" s="104"/>
      <c r="AP52" s="64"/>
    </row>
    <row r="53" spans="1:47" ht="15.6" x14ac:dyDescent="0.3">
      <c r="A53" s="1"/>
      <c r="B53" s="126">
        <v>5</v>
      </c>
      <c r="C53" s="77"/>
      <c r="D53" s="79"/>
      <c r="E53" s="79"/>
      <c r="F53" s="79"/>
      <c r="G53" s="78"/>
      <c r="H53" s="79"/>
      <c r="I53" s="79"/>
      <c r="J53" s="80"/>
      <c r="K53" s="80"/>
      <c r="L53" s="80"/>
      <c r="M53" s="80"/>
      <c r="N53" s="69"/>
      <c r="O53" s="70"/>
      <c r="P53" s="71"/>
      <c r="Q53" s="70"/>
      <c r="R53" s="71"/>
      <c r="S53" s="70"/>
      <c r="T53" s="72"/>
      <c r="U53" s="177"/>
      <c r="V53" s="178"/>
      <c r="AO53" s="87"/>
      <c r="AP53" s="75"/>
    </row>
    <row r="54" spans="1:47" ht="15.6" x14ac:dyDescent="0.3">
      <c r="A54" s="1"/>
      <c r="B54" s="127">
        <v>6</v>
      </c>
      <c r="C54" s="77"/>
      <c r="D54" s="79"/>
      <c r="E54" s="79"/>
      <c r="F54" s="79"/>
      <c r="G54" s="79"/>
      <c r="H54" s="78"/>
      <c r="I54" s="79"/>
      <c r="J54" s="80"/>
      <c r="K54" s="80"/>
      <c r="L54" s="80"/>
      <c r="M54" s="80"/>
      <c r="N54" s="69"/>
      <c r="O54" s="70"/>
      <c r="P54" s="71"/>
      <c r="Q54" s="70"/>
      <c r="R54" s="71"/>
      <c r="S54" s="70"/>
      <c r="T54" s="72"/>
      <c r="U54" s="177"/>
      <c r="V54" s="178"/>
      <c r="AO54" s="87"/>
      <c r="AP54" s="75"/>
    </row>
    <row r="55" spans="1:47" ht="15.6" x14ac:dyDescent="0.3">
      <c r="A55" s="1"/>
      <c r="B55" s="126">
        <v>7</v>
      </c>
      <c r="C55" s="77"/>
      <c r="D55" s="79"/>
      <c r="E55" s="79"/>
      <c r="F55" s="79"/>
      <c r="G55" s="79"/>
      <c r="H55" s="79"/>
      <c r="I55" s="78"/>
      <c r="J55" s="93"/>
      <c r="K55" s="93"/>
      <c r="L55" s="93"/>
      <c r="M55" s="93"/>
      <c r="N55" s="94"/>
      <c r="O55" s="70"/>
      <c r="P55" s="71"/>
      <c r="Q55" s="70"/>
      <c r="R55" s="71"/>
      <c r="S55" s="70"/>
      <c r="T55" s="72"/>
      <c r="U55" s="177"/>
      <c r="V55" s="178"/>
      <c r="Z55" s="128">
        <v>11</v>
      </c>
      <c r="AA55" s="96" t="s">
        <v>470</v>
      </c>
      <c r="AB55" s="96" t="s">
        <v>471</v>
      </c>
      <c r="AC55" s="96" t="s">
        <v>462</v>
      </c>
      <c r="AD55" s="96" t="s">
        <v>440</v>
      </c>
      <c r="AE55" s="96" t="s">
        <v>406</v>
      </c>
      <c r="AF55" s="96" t="s">
        <v>472</v>
      </c>
      <c r="AG55" s="96" t="s">
        <v>435</v>
      </c>
      <c r="AH55" s="96" t="s">
        <v>461</v>
      </c>
      <c r="AI55" s="96" t="s">
        <v>414</v>
      </c>
      <c r="AJ55" s="96" t="s">
        <v>400</v>
      </c>
      <c r="AK55" s="96" t="s">
        <v>469</v>
      </c>
      <c r="AL55" s="96" t="s">
        <v>473</v>
      </c>
      <c r="AM55" s="96" t="s">
        <v>448</v>
      </c>
      <c r="AN55" s="96" t="s">
        <v>401</v>
      </c>
      <c r="AO55" s="96" t="s">
        <v>402</v>
      </c>
      <c r="AP55" s="96" t="s">
        <v>434</v>
      </c>
      <c r="AQ55" s="96" t="s">
        <v>457</v>
      </c>
      <c r="AR55" s="96" t="s">
        <v>474</v>
      </c>
      <c r="AS55" s="96" t="s">
        <v>390</v>
      </c>
      <c r="AT55" s="96" t="s">
        <v>384</v>
      </c>
      <c r="AU55" s="96" t="s">
        <v>447</v>
      </c>
    </row>
    <row r="56" spans="1:47" ht="15.6" x14ac:dyDescent="0.3">
      <c r="A56" s="1"/>
      <c r="B56" s="127">
        <v>8</v>
      </c>
      <c r="C56" s="97"/>
      <c r="D56" s="98"/>
      <c r="E56" s="98"/>
      <c r="F56" s="98"/>
      <c r="G56" s="98"/>
      <c r="H56" s="98"/>
      <c r="I56" s="99"/>
      <c r="J56" s="100"/>
      <c r="K56" s="101"/>
      <c r="L56" s="101"/>
      <c r="M56" s="101"/>
      <c r="N56" s="94"/>
      <c r="O56" s="70"/>
      <c r="P56" s="71"/>
      <c r="Q56" s="70"/>
      <c r="R56" s="71"/>
      <c r="S56" s="70"/>
      <c r="T56" s="72"/>
      <c r="U56" s="177"/>
      <c r="V56" s="178"/>
      <c r="Z56" s="92">
        <v>55</v>
      </c>
      <c r="AO56" s="104"/>
      <c r="AP56" s="64"/>
    </row>
    <row r="57" spans="1:47" ht="15.6" x14ac:dyDescent="0.3">
      <c r="A57" s="129"/>
      <c r="B57" s="126">
        <v>9</v>
      </c>
      <c r="C57" s="97"/>
      <c r="D57" s="98"/>
      <c r="E57" s="98"/>
      <c r="F57" s="98"/>
      <c r="G57" s="98"/>
      <c r="H57" s="98"/>
      <c r="I57" s="99"/>
      <c r="J57" s="101"/>
      <c r="K57" s="100"/>
      <c r="L57" s="101"/>
      <c r="M57" s="101"/>
      <c r="N57" s="94"/>
      <c r="O57" s="70"/>
      <c r="P57" s="71"/>
      <c r="Q57" s="70"/>
      <c r="R57" s="71"/>
      <c r="S57" s="70"/>
      <c r="T57" s="72"/>
      <c r="U57" s="177"/>
      <c r="V57" s="178"/>
      <c r="AA57" s="96" t="s">
        <v>446</v>
      </c>
      <c r="AB57" s="96" t="s">
        <v>456</v>
      </c>
      <c r="AC57" s="96" t="s">
        <v>475</v>
      </c>
      <c r="AD57" s="96" t="s">
        <v>381</v>
      </c>
      <c r="AE57" s="96" t="s">
        <v>431</v>
      </c>
      <c r="AF57" s="96" t="s">
        <v>444</v>
      </c>
      <c r="AG57" s="96" t="s">
        <v>467</v>
      </c>
      <c r="AH57" s="96" t="s">
        <v>476</v>
      </c>
      <c r="AI57" s="96" t="s">
        <v>477</v>
      </c>
      <c r="AJ57" s="96" t="s">
        <v>395</v>
      </c>
      <c r="AK57" s="96" t="s">
        <v>425</v>
      </c>
      <c r="AL57" s="96" t="s">
        <v>437</v>
      </c>
      <c r="AM57" s="96" t="s">
        <v>436</v>
      </c>
      <c r="AN57" s="96" t="s">
        <v>463</v>
      </c>
      <c r="AO57" s="96" t="s">
        <v>396</v>
      </c>
      <c r="AP57" s="96" t="s">
        <v>397</v>
      </c>
      <c r="AQ57" s="96" t="s">
        <v>412</v>
      </c>
      <c r="AR57" s="96" t="s">
        <v>466</v>
      </c>
      <c r="AS57" s="96" t="s">
        <v>478</v>
      </c>
      <c r="AT57" s="96" t="s">
        <v>380</v>
      </c>
      <c r="AU57" s="96" t="s">
        <v>398</v>
      </c>
    </row>
    <row r="58" spans="1:47" ht="15.6" x14ac:dyDescent="0.3">
      <c r="A58" s="129"/>
      <c r="B58" s="127">
        <v>10</v>
      </c>
      <c r="C58" s="97"/>
      <c r="D58" s="98"/>
      <c r="E58" s="98"/>
      <c r="F58" s="98"/>
      <c r="G58" s="98"/>
      <c r="H58" s="98"/>
      <c r="I58" s="99"/>
      <c r="J58" s="101"/>
      <c r="K58" s="101"/>
      <c r="L58" s="100"/>
      <c r="M58" s="101"/>
      <c r="N58" s="94"/>
      <c r="O58" s="70"/>
      <c r="P58" s="71"/>
      <c r="Q58" s="70"/>
      <c r="R58" s="71"/>
      <c r="S58" s="70"/>
      <c r="T58" s="72"/>
      <c r="U58" s="177"/>
      <c r="V58" s="178"/>
    </row>
    <row r="59" spans="1:47" ht="15.6" x14ac:dyDescent="0.3">
      <c r="A59" s="129"/>
      <c r="B59" s="126">
        <v>11</v>
      </c>
      <c r="C59" s="97"/>
      <c r="D59" s="98"/>
      <c r="E59" s="98"/>
      <c r="F59" s="98"/>
      <c r="G59" s="98"/>
      <c r="H59" s="98"/>
      <c r="I59" s="99"/>
      <c r="J59" s="101"/>
      <c r="K59" s="101"/>
      <c r="L59" s="101"/>
      <c r="M59" s="100"/>
      <c r="N59" s="94"/>
      <c r="O59" s="70"/>
      <c r="P59" s="71"/>
      <c r="Q59" s="70"/>
      <c r="R59" s="71"/>
      <c r="S59" s="70"/>
      <c r="T59" s="72"/>
      <c r="U59" s="177"/>
      <c r="V59" s="178"/>
      <c r="AA59" s="130" t="s">
        <v>399</v>
      </c>
      <c r="AB59" s="130" t="s">
        <v>479</v>
      </c>
      <c r="AC59" s="130" t="s">
        <v>454</v>
      </c>
      <c r="AD59" s="130" t="s">
        <v>382</v>
      </c>
      <c r="AE59" s="130" t="s">
        <v>393</v>
      </c>
      <c r="AF59" s="130" t="s">
        <v>480</v>
      </c>
      <c r="AG59" s="130" t="s">
        <v>453</v>
      </c>
      <c r="AH59" s="130" t="s">
        <v>458</v>
      </c>
      <c r="AI59" s="130" t="s">
        <v>385</v>
      </c>
      <c r="AJ59" s="130" t="s">
        <v>481</v>
      </c>
      <c r="AK59" s="130" t="s">
        <v>459</v>
      </c>
      <c r="AL59" s="130" t="s">
        <v>445</v>
      </c>
      <c r="AM59" s="130" t="s">
        <v>455</v>
      </c>
    </row>
    <row r="60" spans="1:47" ht="16.2" thickBot="1" x14ac:dyDescent="0.35">
      <c r="A60" s="131"/>
      <c r="B60" s="132">
        <v>12</v>
      </c>
      <c r="C60" s="107"/>
      <c r="D60" s="108"/>
      <c r="E60" s="108"/>
      <c r="F60" s="108"/>
      <c r="G60" s="108"/>
      <c r="H60" s="108"/>
      <c r="I60" s="108"/>
      <c r="J60" s="109"/>
      <c r="K60" s="109"/>
      <c r="L60" s="109"/>
      <c r="M60" s="109"/>
      <c r="N60" s="110"/>
      <c r="O60" s="111"/>
      <c r="P60" s="112"/>
      <c r="Q60" s="111"/>
      <c r="R60" s="112"/>
      <c r="S60" s="111"/>
      <c r="T60" s="113"/>
      <c r="U60" s="179"/>
      <c r="V60" s="180"/>
      <c r="Z60" s="133"/>
      <c r="AA60" s="86"/>
      <c r="AB60" s="86"/>
      <c r="AC60" s="86"/>
      <c r="AD60" s="86"/>
      <c r="AE60" s="86"/>
      <c r="AF60" s="86"/>
      <c r="AG60" s="86"/>
      <c r="AH60" s="86"/>
      <c r="AI60" s="86"/>
      <c r="AJ60" s="86"/>
      <c r="AK60" s="86"/>
      <c r="AL60" s="86"/>
      <c r="AM60" s="86"/>
      <c r="AN60" s="86"/>
      <c r="AO60" s="86"/>
      <c r="AP60" s="86"/>
      <c r="AQ60" s="86"/>
      <c r="AR60" s="86"/>
      <c r="AS60" s="86"/>
      <c r="AT60" s="86"/>
      <c r="AU60" s="86"/>
    </row>
    <row r="61" spans="1:47" ht="16.2" thickBot="1" x14ac:dyDescent="0.35">
      <c r="A61" s="134"/>
      <c r="B61" s="117"/>
      <c r="C61" s="118"/>
      <c r="D61" s="118"/>
      <c r="E61" s="118"/>
      <c r="F61" s="118"/>
      <c r="G61" s="118"/>
      <c r="H61" s="118"/>
      <c r="I61" s="118"/>
      <c r="J61" s="118"/>
      <c r="K61" s="118"/>
      <c r="L61" s="118"/>
      <c r="M61" s="118"/>
      <c r="N61" s="118"/>
      <c r="O61" s="119"/>
      <c r="P61" s="119"/>
      <c r="Q61" s="114"/>
      <c r="R61" s="114"/>
      <c r="S61" s="114"/>
      <c r="T61" s="114"/>
      <c r="U61" s="114"/>
      <c r="V61" s="114"/>
      <c r="W61" s="114"/>
      <c r="X61" s="114"/>
      <c r="Y61" s="114"/>
      <c r="Z61" s="81" t="s">
        <v>482</v>
      </c>
      <c r="AA61" s="96" t="s">
        <v>483</v>
      </c>
      <c r="AB61" s="96" t="s">
        <v>470</v>
      </c>
      <c r="AC61" s="96" t="s">
        <v>471</v>
      </c>
      <c r="AD61" s="96" t="s">
        <v>462</v>
      </c>
      <c r="AE61" s="96" t="s">
        <v>440</v>
      </c>
      <c r="AF61" s="96" t="s">
        <v>406</v>
      </c>
      <c r="AG61" s="96" t="s">
        <v>472</v>
      </c>
      <c r="AH61" s="96" t="s">
        <v>484</v>
      </c>
      <c r="AI61" s="96" t="s">
        <v>435</v>
      </c>
      <c r="AJ61" s="96" t="s">
        <v>461</v>
      </c>
      <c r="AK61" s="96" t="s">
        <v>414</v>
      </c>
      <c r="AL61" s="96" t="s">
        <v>400</v>
      </c>
      <c r="AM61" s="96" t="s">
        <v>469</v>
      </c>
      <c r="AN61" s="96" t="s">
        <v>473</v>
      </c>
      <c r="AO61" s="96" t="s">
        <v>485</v>
      </c>
      <c r="AP61" s="96" t="s">
        <v>448</v>
      </c>
      <c r="AQ61" s="96" t="s">
        <v>401</v>
      </c>
      <c r="AR61" s="96" t="s">
        <v>402</v>
      </c>
      <c r="AS61" s="96" t="s">
        <v>434</v>
      </c>
      <c r="AT61" s="96" t="s">
        <v>457</v>
      </c>
      <c r="AU61" s="96" t="s">
        <v>474</v>
      </c>
    </row>
    <row r="62" spans="1:47" ht="15.6" x14ac:dyDescent="0.3">
      <c r="A62" s="86" t="s">
        <v>423</v>
      </c>
      <c r="B62" s="117"/>
      <c r="C62" s="118"/>
      <c r="D62" s="118"/>
      <c r="E62" s="118"/>
      <c r="F62" s="118"/>
      <c r="G62" s="118"/>
      <c r="H62" s="118"/>
      <c r="I62" s="118"/>
      <c r="J62" s="118"/>
      <c r="K62" s="118"/>
      <c r="L62" s="118"/>
      <c r="M62" s="118"/>
      <c r="N62" s="118"/>
      <c r="O62" s="119"/>
      <c r="P62" s="119"/>
      <c r="Q62" s="114"/>
      <c r="R62" s="114"/>
      <c r="S62" s="114"/>
      <c r="T62" s="114"/>
      <c r="U62" s="114"/>
      <c r="V62" s="114"/>
      <c r="W62" s="114"/>
      <c r="X62" s="114"/>
      <c r="Y62" s="114"/>
      <c r="Z62" s="86" t="s">
        <v>486</v>
      </c>
    </row>
    <row r="63" spans="1:47" ht="15" x14ac:dyDescent="0.25">
      <c r="A63" s="121"/>
      <c r="B63" s="85"/>
      <c r="C63" s="85"/>
      <c r="D63" s="85"/>
      <c r="E63" s="85"/>
      <c r="F63" s="85"/>
      <c r="G63" s="85"/>
      <c r="H63" s="85"/>
      <c r="I63" s="85"/>
      <c r="J63" s="85"/>
      <c r="K63" s="85"/>
      <c r="L63" s="85"/>
      <c r="M63" s="85"/>
      <c r="N63" s="85"/>
      <c r="O63" s="86"/>
      <c r="P63" s="87"/>
      <c r="Q63" s="75"/>
      <c r="AA63" s="96" t="s">
        <v>487</v>
      </c>
      <c r="AB63" s="96" t="s">
        <v>390</v>
      </c>
      <c r="AC63" s="96" t="s">
        <v>384</v>
      </c>
      <c r="AD63" s="96" t="s">
        <v>447</v>
      </c>
      <c r="AE63" s="96" t="s">
        <v>446</v>
      </c>
      <c r="AF63" s="96" t="s">
        <v>456</v>
      </c>
      <c r="AG63" s="96" t="s">
        <v>475</v>
      </c>
      <c r="AH63" s="96" t="s">
        <v>488</v>
      </c>
      <c r="AI63" s="96" t="s">
        <v>381</v>
      </c>
      <c r="AJ63" s="96" t="s">
        <v>431</v>
      </c>
      <c r="AK63" s="96" t="s">
        <v>444</v>
      </c>
      <c r="AL63" s="96" t="s">
        <v>467</v>
      </c>
      <c r="AM63" s="96" t="s">
        <v>476</v>
      </c>
      <c r="AN63" s="96" t="s">
        <v>477</v>
      </c>
      <c r="AO63" s="96" t="s">
        <v>489</v>
      </c>
      <c r="AP63" s="96" t="s">
        <v>395</v>
      </c>
      <c r="AQ63" s="96" t="s">
        <v>425</v>
      </c>
      <c r="AR63" s="96" t="s">
        <v>437</v>
      </c>
      <c r="AS63" s="96" t="s">
        <v>436</v>
      </c>
      <c r="AT63" s="96" t="s">
        <v>463</v>
      </c>
      <c r="AU63" s="96" t="s">
        <v>490</v>
      </c>
    </row>
    <row r="64" spans="1:47" ht="15" x14ac:dyDescent="0.25">
      <c r="A64" s="88"/>
      <c r="B64" s="89"/>
      <c r="C64" s="85"/>
      <c r="D64" s="85"/>
      <c r="E64" s="85"/>
      <c r="F64" s="85"/>
      <c r="G64" s="85"/>
      <c r="H64" s="85"/>
      <c r="I64" s="85"/>
      <c r="J64" s="85"/>
      <c r="K64" s="85"/>
      <c r="L64" s="85"/>
      <c r="M64" s="85"/>
      <c r="N64" s="85"/>
      <c r="O64" s="86"/>
      <c r="P64" s="87"/>
      <c r="Q64" s="75"/>
      <c r="Z64" s="92"/>
    </row>
    <row r="65" spans="1:47" ht="13.8" thickBot="1" x14ac:dyDescent="0.3">
      <c r="A65" s="86"/>
      <c r="B65" s="86"/>
      <c r="C65" s="86"/>
      <c r="D65" s="86"/>
      <c r="E65" s="86"/>
      <c r="F65" s="86"/>
      <c r="G65" s="86"/>
      <c r="H65" s="86"/>
      <c r="I65" s="86"/>
      <c r="J65" s="86"/>
      <c r="K65" s="86"/>
      <c r="L65" s="86"/>
      <c r="M65" s="86"/>
      <c r="N65" s="86"/>
      <c r="O65" s="86"/>
      <c r="P65" s="86"/>
      <c r="Q65" s="64"/>
      <c r="Z65" s="92"/>
      <c r="AA65" s="96" t="s">
        <v>396</v>
      </c>
      <c r="AB65" s="96" t="s">
        <v>397</v>
      </c>
      <c r="AC65" s="96" t="s">
        <v>412</v>
      </c>
      <c r="AD65" s="96" t="s">
        <v>466</v>
      </c>
      <c r="AE65" s="96" t="s">
        <v>491</v>
      </c>
      <c r="AF65" s="96" t="s">
        <v>478</v>
      </c>
      <c r="AG65" s="96" t="s">
        <v>380</v>
      </c>
      <c r="AH65" s="96" t="s">
        <v>398</v>
      </c>
      <c r="AI65" s="96" t="s">
        <v>399</v>
      </c>
      <c r="AJ65" s="96" t="s">
        <v>492</v>
      </c>
      <c r="AK65" s="135" t="s">
        <v>479</v>
      </c>
      <c r="AL65" s="135" t="s">
        <v>454</v>
      </c>
      <c r="AM65" s="135" t="s">
        <v>382</v>
      </c>
      <c r="AN65" s="135" t="s">
        <v>393</v>
      </c>
      <c r="AO65" s="135" t="s">
        <v>493</v>
      </c>
      <c r="AP65" s="135" t="s">
        <v>480</v>
      </c>
      <c r="AQ65" s="135" t="s">
        <v>453</v>
      </c>
      <c r="AR65" s="135" t="s">
        <v>458</v>
      </c>
      <c r="AS65" s="135" t="s">
        <v>385</v>
      </c>
      <c r="AT65" s="135" t="s">
        <v>494</v>
      </c>
      <c r="AU65" s="135" t="s">
        <v>481</v>
      </c>
    </row>
    <row r="66" spans="1:47" ht="16.2" thickTop="1" x14ac:dyDescent="0.3">
      <c r="A66" s="86"/>
      <c r="J66" s="92"/>
      <c r="K66" s="92"/>
      <c r="L66" s="92"/>
      <c r="M66" s="92"/>
      <c r="N66" s="92"/>
      <c r="O66" s="92"/>
      <c r="P66" s="114"/>
      <c r="Q66" s="115"/>
    </row>
    <row r="67" spans="1:47" ht="13.8" thickBot="1" x14ac:dyDescent="0.3">
      <c r="A67" s="92"/>
      <c r="B67" s="86"/>
      <c r="C67" s="86"/>
      <c r="D67" s="86"/>
      <c r="E67" s="86"/>
      <c r="F67" s="86"/>
      <c r="G67" s="86"/>
      <c r="H67" s="86"/>
      <c r="I67" s="86"/>
      <c r="J67" s="86"/>
      <c r="K67" s="86"/>
      <c r="L67" s="86"/>
      <c r="M67" s="86"/>
      <c r="N67" s="86"/>
      <c r="O67" s="86"/>
      <c r="P67" s="86"/>
      <c r="Q67" s="86"/>
      <c r="R67" s="86"/>
      <c r="S67" s="86"/>
      <c r="T67" s="86"/>
      <c r="U67" s="86"/>
      <c r="V67" s="86"/>
      <c r="W67" s="86"/>
      <c r="X67" s="86"/>
      <c r="Y67" s="86"/>
      <c r="AA67" s="135" t="s">
        <v>459</v>
      </c>
      <c r="AB67" s="135" t="s">
        <v>445</v>
      </c>
      <c r="AC67" s="135" t="s">
        <v>455</v>
      </c>
    </row>
    <row r="68" spans="1:47" ht="15.6" thickTop="1" x14ac:dyDescent="0.25">
      <c r="Z68" s="92"/>
      <c r="AA68" s="136"/>
      <c r="AB68" s="136"/>
      <c r="AC68" s="136"/>
      <c r="AD68" s="136"/>
      <c r="AE68" s="136"/>
      <c r="AF68" s="136"/>
      <c r="AG68" s="136"/>
      <c r="AH68" s="136"/>
      <c r="AI68" s="136"/>
      <c r="AJ68" s="136"/>
      <c r="AK68" s="136"/>
      <c r="AL68" s="136"/>
      <c r="AM68" s="136"/>
      <c r="AN68" s="136"/>
      <c r="AO68" s="87"/>
      <c r="AP68" s="75"/>
    </row>
    <row r="69" spans="1:47" ht="15" x14ac:dyDescent="0.25">
      <c r="B69" s="86"/>
      <c r="C69" s="86"/>
      <c r="D69" s="86"/>
      <c r="Z69" s="92"/>
      <c r="AA69" s="136"/>
      <c r="AB69" s="136"/>
      <c r="AC69" s="136"/>
      <c r="AD69" s="136"/>
      <c r="AE69" s="136"/>
      <c r="AF69" s="136"/>
      <c r="AG69" s="136"/>
      <c r="AH69" s="136"/>
      <c r="AI69" s="136"/>
      <c r="AJ69" s="136"/>
      <c r="AK69" s="136"/>
      <c r="AL69" s="136"/>
      <c r="AM69" s="136"/>
      <c r="AN69" s="136"/>
      <c r="AO69" s="87"/>
      <c r="AP69" s="75"/>
    </row>
    <row r="70" spans="1:47" ht="23.4" thickBot="1" x14ac:dyDescent="0.45">
      <c r="A70" s="196" t="s">
        <v>450</v>
      </c>
      <c r="B70" s="196"/>
      <c r="C70" s="196"/>
      <c r="D70" s="196"/>
      <c r="E70" s="196"/>
      <c r="F70" s="196"/>
      <c r="G70" s="118"/>
      <c r="H70" s="118"/>
      <c r="I70" s="118"/>
      <c r="J70" s="118"/>
      <c r="K70" s="118"/>
      <c r="L70" s="118"/>
      <c r="M70" s="118"/>
      <c r="N70" s="118"/>
      <c r="O70" s="119"/>
      <c r="P70" s="119"/>
      <c r="Q70" s="114"/>
      <c r="R70" s="114"/>
      <c r="S70" s="114"/>
      <c r="T70" s="114"/>
      <c r="U70" s="114"/>
      <c r="V70" s="114"/>
      <c r="W70" s="114"/>
      <c r="X70" s="114"/>
      <c r="Y70" s="114"/>
      <c r="Z70" s="92"/>
      <c r="AA70" s="136"/>
      <c r="AB70" s="136"/>
      <c r="AC70" s="136"/>
      <c r="AD70" s="136"/>
      <c r="AE70" s="136"/>
      <c r="AF70" s="136"/>
      <c r="AG70" s="136"/>
      <c r="AH70" s="136"/>
      <c r="AI70" s="136"/>
      <c r="AJ70" s="136"/>
      <c r="AK70" s="136"/>
      <c r="AL70" s="136"/>
      <c r="AM70" s="136"/>
      <c r="AN70" s="136"/>
      <c r="AO70" s="87"/>
      <c r="AP70" s="75"/>
    </row>
    <row r="71" spans="1:47" ht="100.05" customHeight="1" thickBot="1" x14ac:dyDescent="0.55000000000000004">
      <c r="A71" s="181" t="str">
        <f>CONCATENATE(AH4,"                ",AG4)</f>
        <v>SABEL                groot wapen</v>
      </c>
      <c r="B71" s="182"/>
      <c r="C71" s="183" t="str">
        <f>CONCATENATE(AE4,"                     ", AF4)</f>
        <v>LOPER                      gemengd elek./mech.</v>
      </c>
      <c r="D71" s="184"/>
      <c r="E71" s="185"/>
      <c r="F71" s="185"/>
      <c r="G71" s="185"/>
      <c r="H71" s="185"/>
      <c r="I71" s="185"/>
      <c r="J71" s="185"/>
      <c r="K71" s="186"/>
      <c r="L71" s="187">
        <f>AC4</f>
        <v>0</v>
      </c>
      <c r="M71" s="188"/>
      <c r="N71" s="52" t="s">
        <v>369</v>
      </c>
      <c r="O71" s="189" t="s">
        <v>370</v>
      </c>
      <c r="P71" s="190"/>
      <c r="Q71" s="189" t="s">
        <v>371</v>
      </c>
      <c r="R71" s="190"/>
      <c r="S71" s="189" t="s">
        <v>372</v>
      </c>
      <c r="T71" s="190"/>
      <c r="U71" s="191" t="s">
        <v>451</v>
      </c>
      <c r="V71" s="192"/>
      <c r="W71" s="140"/>
      <c r="X71" s="148" t="s">
        <v>495</v>
      </c>
      <c r="Y71" s="142"/>
      <c r="AO71" s="104"/>
      <c r="AP71" s="64"/>
    </row>
    <row r="72" spans="1:47" ht="16.2" thickBot="1" x14ac:dyDescent="0.35">
      <c r="A72" s="59" t="s">
        <v>375</v>
      </c>
      <c r="B72" s="123"/>
      <c r="C72" s="55">
        <v>1</v>
      </c>
      <c r="D72" s="56">
        <v>2</v>
      </c>
      <c r="E72" s="56">
        <v>3</v>
      </c>
      <c r="F72" s="56">
        <v>4</v>
      </c>
      <c r="G72" s="56">
        <v>5</v>
      </c>
      <c r="H72" s="56">
        <v>6</v>
      </c>
      <c r="I72" s="56">
        <v>7</v>
      </c>
      <c r="J72" s="56">
        <v>8</v>
      </c>
      <c r="K72" s="56">
        <v>9</v>
      </c>
      <c r="L72" s="57">
        <v>10</v>
      </c>
      <c r="M72" s="57">
        <v>11</v>
      </c>
      <c r="N72" s="58">
        <v>12</v>
      </c>
      <c r="O72" s="59" t="s">
        <v>376</v>
      </c>
      <c r="P72" s="60" t="s">
        <v>377</v>
      </c>
      <c r="Q72" s="61" t="s">
        <v>376</v>
      </c>
      <c r="R72" s="58" t="s">
        <v>377</v>
      </c>
      <c r="S72" s="61" t="s">
        <v>376</v>
      </c>
      <c r="T72" s="62" t="s">
        <v>377</v>
      </c>
      <c r="U72" s="193"/>
      <c r="V72" s="194"/>
      <c r="W72" s="141"/>
      <c r="X72" s="141"/>
      <c r="Y72" s="141"/>
    </row>
    <row r="73" spans="1:47" ht="15.6" x14ac:dyDescent="0.3">
      <c r="A73" s="1"/>
      <c r="B73" s="126">
        <v>1</v>
      </c>
      <c r="C73" s="66"/>
      <c r="D73" s="67"/>
      <c r="E73" s="67"/>
      <c r="F73" s="67"/>
      <c r="G73" s="67"/>
      <c r="H73" s="67"/>
      <c r="I73" s="67"/>
      <c r="J73" s="68"/>
      <c r="K73" s="68"/>
      <c r="L73" s="68"/>
      <c r="M73" s="68"/>
      <c r="N73" s="69"/>
      <c r="O73" s="70"/>
      <c r="P73" s="71"/>
      <c r="Q73" s="70"/>
      <c r="R73" s="71"/>
      <c r="S73" s="70"/>
      <c r="T73" s="72"/>
      <c r="U73" s="177"/>
      <c r="V73" s="178"/>
    </row>
    <row r="74" spans="1:47" ht="15.6" x14ac:dyDescent="0.3">
      <c r="A74" s="1"/>
      <c r="B74" s="127">
        <v>2</v>
      </c>
      <c r="C74" s="77"/>
      <c r="D74" s="78"/>
      <c r="E74" s="79"/>
      <c r="F74" s="79"/>
      <c r="G74" s="79"/>
      <c r="H74" s="79"/>
      <c r="I74" s="79"/>
      <c r="J74" s="80"/>
      <c r="K74" s="80"/>
      <c r="L74" s="80"/>
      <c r="M74" s="80"/>
      <c r="N74" s="69"/>
      <c r="O74" s="70"/>
      <c r="P74" s="71"/>
      <c r="Q74" s="70"/>
      <c r="R74" s="71"/>
      <c r="S74" s="70"/>
      <c r="T74" s="72"/>
      <c r="U74" s="177"/>
      <c r="V74" s="178"/>
    </row>
    <row r="75" spans="1:47" ht="15.6" x14ac:dyDescent="0.3">
      <c r="A75" s="1"/>
      <c r="B75" s="126">
        <v>3</v>
      </c>
      <c r="C75" s="77"/>
      <c r="D75" s="79"/>
      <c r="E75" s="78"/>
      <c r="F75" s="79"/>
      <c r="G75" s="79"/>
      <c r="H75" s="79"/>
      <c r="I75" s="79"/>
      <c r="J75" s="80"/>
      <c r="K75" s="80"/>
      <c r="L75" s="80"/>
      <c r="M75" s="80"/>
      <c r="N75" s="69"/>
      <c r="O75" s="70"/>
      <c r="P75" s="71"/>
      <c r="Q75" s="70"/>
      <c r="R75" s="71"/>
      <c r="S75" s="70"/>
      <c r="T75" s="72"/>
      <c r="U75" s="177"/>
      <c r="V75" s="178"/>
    </row>
    <row r="76" spans="1:47" ht="15.6" x14ac:dyDescent="0.3">
      <c r="A76" s="1"/>
      <c r="B76" s="127">
        <v>4</v>
      </c>
      <c r="C76" s="77"/>
      <c r="D76" s="79"/>
      <c r="E76" s="79"/>
      <c r="F76" s="78"/>
      <c r="G76" s="79"/>
      <c r="H76" s="79"/>
      <c r="I76" s="79"/>
      <c r="J76" s="80"/>
      <c r="K76" s="80"/>
      <c r="L76" s="80"/>
      <c r="M76" s="80"/>
      <c r="N76" s="69"/>
      <c r="O76" s="70"/>
      <c r="P76" s="71"/>
      <c r="Q76" s="70"/>
      <c r="R76" s="71"/>
      <c r="S76" s="70"/>
      <c r="T76" s="72"/>
      <c r="U76" s="177"/>
      <c r="V76" s="178"/>
    </row>
    <row r="77" spans="1:47" ht="15.6" x14ac:dyDescent="0.3">
      <c r="A77" s="1"/>
      <c r="B77" s="126">
        <v>5</v>
      </c>
      <c r="C77" s="77"/>
      <c r="D77" s="79"/>
      <c r="E77" s="79"/>
      <c r="F77" s="79"/>
      <c r="G77" s="78"/>
      <c r="H77" s="79"/>
      <c r="I77" s="79"/>
      <c r="J77" s="80"/>
      <c r="K77" s="80"/>
      <c r="L77" s="80"/>
      <c r="M77" s="80"/>
      <c r="N77" s="69"/>
      <c r="O77" s="70"/>
      <c r="P77" s="71"/>
      <c r="Q77" s="70"/>
      <c r="R77" s="71"/>
      <c r="S77" s="70"/>
      <c r="T77" s="72"/>
      <c r="U77" s="177"/>
      <c r="V77" s="178"/>
    </row>
    <row r="78" spans="1:47" ht="15.6" x14ac:dyDescent="0.3">
      <c r="A78" s="1"/>
      <c r="B78" s="127">
        <v>6</v>
      </c>
      <c r="C78" s="77"/>
      <c r="D78" s="79"/>
      <c r="E78" s="79"/>
      <c r="F78" s="79"/>
      <c r="G78" s="79"/>
      <c r="H78" s="78"/>
      <c r="I78" s="79"/>
      <c r="J78" s="80"/>
      <c r="K78" s="80"/>
      <c r="L78" s="80"/>
      <c r="M78" s="80"/>
      <c r="N78" s="69"/>
      <c r="O78" s="70"/>
      <c r="P78" s="71"/>
      <c r="Q78" s="70"/>
      <c r="R78" s="71"/>
      <c r="S78" s="70"/>
      <c r="T78" s="72"/>
      <c r="U78" s="177"/>
      <c r="V78" s="178"/>
    </row>
    <row r="79" spans="1:47" ht="15.6" x14ac:dyDescent="0.3">
      <c r="A79" s="1"/>
      <c r="B79" s="126">
        <v>7</v>
      </c>
      <c r="C79" s="77"/>
      <c r="D79" s="79"/>
      <c r="E79" s="79"/>
      <c r="F79" s="79"/>
      <c r="G79" s="79"/>
      <c r="H79" s="79"/>
      <c r="I79" s="78"/>
      <c r="J79" s="93"/>
      <c r="K79" s="93"/>
      <c r="L79" s="93"/>
      <c r="M79" s="93"/>
      <c r="N79" s="94"/>
      <c r="O79" s="70"/>
      <c r="P79" s="71"/>
      <c r="Q79" s="70"/>
      <c r="R79" s="71"/>
      <c r="S79" s="70"/>
      <c r="T79" s="72"/>
      <c r="U79" s="177"/>
      <c r="V79" s="178"/>
    </row>
    <row r="80" spans="1:47" ht="15.6" x14ac:dyDescent="0.3">
      <c r="A80" s="1"/>
      <c r="B80" s="127">
        <v>8</v>
      </c>
      <c r="C80" s="97"/>
      <c r="D80" s="98"/>
      <c r="E80" s="98"/>
      <c r="F80" s="98"/>
      <c r="G80" s="98"/>
      <c r="H80" s="98"/>
      <c r="I80" s="99"/>
      <c r="J80" s="100"/>
      <c r="K80" s="101"/>
      <c r="L80" s="101"/>
      <c r="M80" s="101"/>
      <c r="N80" s="94"/>
      <c r="O80" s="70"/>
      <c r="P80" s="71"/>
      <c r="Q80" s="70"/>
      <c r="R80" s="71"/>
      <c r="S80" s="70"/>
      <c r="T80" s="72"/>
      <c r="U80" s="177"/>
      <c r="V80" s="178"/>
    </row>
    <row r="81" spans="1:29" ht="15.6" x14ac:dyDescent="0.3">
      <c r="A81" s="31"/>
      <c r="B81" s="126">
        <v>9</v>
      </c>
      <c r="C81" s="97"/>
      <c r="D81" s="98"/>
      <c r="E81" s="98"/>
      <c r="F81" s="98"/>
      <c r="G81" s="98"/>
      <c r="H81" s="98"/>
      <c r="I81" s="99"/>
      <c r="J81" s="101"/>
      <c r="K81" s="100"/>
      <c r="L81" s="101"/>
      <c r="M81" s="101"/>
      <c r="N81" s="94"/>
      <c r="O81" s="70"/>
      <c r="P81" s="71"/>
      <c r="Q81" s="70"/>
      <c r="R81" s="71"/>
      <c r="S81" s="70"/>
      <c r="T81" s="72"/>
      <c r="U81" s="177"/>
      <c r="V81" s="178"/>
    </row>
    <row r="82" spans="1:29" ht="15.6" x14ac:dyDescent="0.3">
      <c r="A82" s="174"/>
      <c r="B82" s="127">
        <v>10</v>
      </c>
      <c r="C82" s="97"/>
      <c r="D82" s="98"/>
      <c r="E82" s="98"/>
      <c r="F82" s="98"/>
      <c r="G82" s="98"/>
      <c r="H82" s="98"/>
      <c r="I82" s="99"/>
      <c r="J82" s="101"/>
      <c r="K82" s="101"/>
      <c r="L82" s="100"/>
      <c r="M82" s="101"/>
      <c r="N82" s="94"/>
      <c r="O82" s="70"/>
      <c r="P82" s="71"/>
      <c r="Q82" s="70"/>
      <c r="R82" s="71"/>
      <c r="S82" s="70"/>
      <c r="T82" s="72"/>
      <c r="U82" s="177"/>
      <c r="V82" s="178"/>
    </row>
    <row r="83" spans="1:29" ht="15.6" x14ac:dyDescent="0.3">
      <c r="A83" s="174"/>
      <c r="B83" s="126">
        <v>11</v>
      </c>
      <c r="C83" s="97"/>
      <c r="D83" s="98"/>
      <c r="E83" s="98"/>
      <c r="F83" s="98"/>
      <c r="G83" s="98"/>
      <c r="H83" s="98"/>
      <c r="I83" s="99"/>
      <c r="J83" s="101"/>
      <c r="K83" s="101"/>
      <c r="L83" s="101"/>
      <c r="M83" s="100"/>
      <c r="N83" s="94"/>
      <c r="O83" s="70"/>
      <c r="P83" s="71"/>
      <c r="Q83" s="70"/>
      <c r="R83" s="71"/>
      <c r="S83" s="70"/>
      <c r="T83" s="72"/>
      <c r="U83" s="177"/>
      <c r="V83" s="178"/>
    </row>
    <row r="84" spans="1:29" ht="16.2" thickBot="1" x14ac:dyDescent="0.35">
      <c r="A84" s="174"/>
      <c r="B84" s="132">
        <v>12</v>
      </c>
      <c r="C84" s="107"/>
      <c r="D84" s="108"/>
      <c r="E84" s="108"/>
      <c r="F84" s="108"/>
      <c r="G84" s="108"/>
      <c r="H84" s="108"/>
      <c r="I84" s="108"/>
      <c r="J84" s="109"/>
      <c r="K84" s="109"/>
      <c r="L84" s="109"/>
      <c r="M84" s="109"/>
      <c r="N84" s="110"/>
      <c r="O84" s="111"/>
      <c r="P84" s="112"/>
      <c r="Q84" s="111"/>
      <c r="R84" s="112"/>
      <c r="S84" s="111"/>
      <c r="T84" s="113"/>
      <c r="U84" s="179"/>
      <c r="V84" s="180"/>
    </row>
    <row r="85" spans="1:29" ht="15.75" customHeight="1" x14ac:dyDescent="0.25"/>
    <row r="86" spans="1:29" ht="15.75" customHeight="1" x14ac:dyDescent="0.3">
      <c r="A86" s="86" t="s">
        <v>423</v>
      </c>
      <c r="B86" s="117"/>
      <c r="C86" s="118"/>
      <c r="D86" s="118"/>
      <c r="E86" s="118"/>
      <c r="F86" s="118"/>
      <c r="G86" s="118"/>
      <c r="H86" s="118"/>
      <c r="I86" s="118"/>
      <c r="J86" s="118"/>
      <c r="K86" s="118"/>
      <c r="L86" s="118"/>
      <c r="M86" s="118"/>
      <c r="N86" s="118"/>
      <c r="O86" s="119"/>
      <c r="P86" s="119"/>
      <c r="Q86" s="114"/>
      <c r="R86" s="114"/>
      <c r="S86" s="114"/>
      <c r="T86" s="114"/>
      <c r="U86" s="114"/>
      <c r="V86" s="114"/>
      <c r="W86" s="114"/>
      <c r="X86" s="114"/>
      <c r="Y86" s="114"/>
    </row>
    <row r="87" spans="1:29" ht="15.75" customHeight="1" x14ac:dyDescent="0.25">
      <c r="A87" s="121"/>
      <c r="B87" s="85"/>
      <c r="C87" s="85"/>
      <c r="D87" s="85"/>
      <c r="E87" s="85"/>
      <c r="F87" s="85"/>
      <c r="G87" s="85"/>
      <c r="H87" s="85"/>
      <c r="I87" s="85"/>
      <c r="J87" s="85"/>
      <c r="K87" s="85"/>
      <c r="L87" s="92"/>
      <c r="M87" s="86"/>
      <c r="N87" s="86"/>
      <c r="O87" s="86"/>
      <c r="P87" s="87"/>
      <c r="Q87" s="75"/>
      <c r="AC87" s="86"/>
    </row>
    <row r="88" spans="1:29" ht="15.75" customHeight="1" x14ac:dyDescent="0.25">
      <c r="A88" s="86"/>
      <c r="B88" s="86"/>
      <c r="C88" s="85"/>
      <c r="D88" s="85"/>
      <c r="E88" s="85"/>
      <c r="F88" s="85"/>
      <c r="G88" s="85"/>
      <c r="H88" s="85"/>
      <c r="I88" s="85"/>
      <c r="J88" s="85"/>
      <c r="K88" s="85"/>
      <c r="L88" s="85"/>
      <c r="M88" s="86"/>
      <c r="N88" s="86"/>
      <c r="O88" s="86"/>
      <c r="P88" s="87"/>
      <c r="Q88" s="75"/>
      <c r="AC88" s="86"/>
    </row>
    <row r="89" spans="1:29" ht="15.75" customHeight="1" x14ac:dyDescent="0.3">
      <c r="A89" s="86"/>
      <c r="B89" s="86"/>
      <c r="C89" s="86"/>
      <c r="D89" s="86"/>
      <c r="E89" s="86"/>
      <c r="F89" s="86"/>
      <c r="G89" s="86"/>
      <c r="H89" s="86"/>
      <c r="I89" s="86"/>
      <c r="J89" s="86"/>
      <c r="K89" s="86"/>
      <c r="L89" s="86"/>
      <c r="M89" s="86"/>
      <c r="N89" s="86"/>
      <c r="O89" s="86"/>
      <c r="P89" s="114"/>
      <c r="Q89" s="115"/>
      <c r="AC89" s="86"/>
    </row>
    <row r="90" spans="1:29" ht="15.75" customHeight="1" x14ac:dyDescent="0.3">
      <c r="A90" s="86"/>
      <c r="J90" s="92"/>
      <c r="K90" s="92"/>
      <c r="L90" s="92"/>
      <c r="M90" s="92"/>
      <c r="N90" s="92"/>
      <c r="O90" s="92"/>
      <c r="P90" s="114"/>
      <c r="Q90" s="115"/>
      <c r="AA90" s="86"/>
      <c r="AB90" s="86"/>
      <c r="AC90" s="86"/>
    </row>
    <row r="91" spans="1:29" ht="15.75" customHeight="1" x14ac:dyDescent="0.25">
      <c r="A91" s="92"/>
      <c r="B91" s="86"/>
      <c r="C91" s="86"/>
      <c r="D91" s="86"/>
      <c r="E91" s="86"/>
      <c r="F91" s="86"/>
      <c r="G91" s="86"/>
      <c r="H91" s="86"/>
      <c r="I91" s="86"/>
      <c r="J91" s="86"/>
      <c r="K91" s="86"/>
      <c r="L91" s="86"/>
      <c r="M91" s="86"/>
      <c r="N91" s="86"/>
      <c r="O91" s="86"/>
      <c r="P91" s="86"/>
      <c r="Q91" s="86"/>
      <c r="R91" s="86"/>
      <c r="S91" s="86"/>
      <c r="T91" s="86"/>
      <c r="U91" s="86"/>
      <c r="V91" s="86"/>
      <c r="W91" s="86"/>
      <c r="X91" s="86"/>
      <c r="Y91" s="86"/>
      <c r="AA91" s="86"/>
      <c r="AB91" s="86"/>
      <c r="AC91" s="86"/>
    </row>
    <row r="92" spans="1:29" ht="15.75" customHeight="1" x14ac:dyDescent="0.25">
      <c r="AA92" s="86"/>
      <c r="AC92" s="86"/>
    </row>
    <row r="93" spans="1:29" ht="15.75" customHeight="1" x14ac:dyDescent="0.25">
      <c r="B93" s="86"/>
      <c r="C93" s="86"/>
      <c r="D93" s="86"/>
      <c r="AA93" s="86"/>
      <c r="AB93" s="86"/>
      <c r="AC93" s="86"/>
    </row>
    <row r="94" spans="1:29" ht="22.8" x14ac:dyDescent="0.4">
      <c r="A94" s="196" t="s">
        <v>450</v>
      </c>
      <c r="B94" s="196"/>
      <c r="C94" s="196"/>
      <c r="D94" s="196"/>
      <c r="E94" s="196"/>
      <c r="F94" s="196"/>
      <c r="G94" s="118"/>
      <c r="H94" s="118"/>
      <c r="I94" s="118"/>
      <c r="J94" s="118"/>
      <c r="K94" s="118"/>
      <c r="L94" s="118"/>
      <c r="M94" s="118"/>
      <c r="N94" s="118"/>
      <c r="O94" s="119"/>
      <c r="P94" s="119"/>
      <c r="Q94" s="114"/>
      <c r="R94" s="114"/>
      <c r="S94" s="114"/>
      <c r="T94" s="114"/>
      <c r="U94" s="114"/>
      <c r="AA94" s="86"/>
      <c r="AB94" s="86"/>
      <c r="AC94" s="86"/>
    </row>
    <row r="95" spans="1:29" ht="23.4" thickBot="1" x14ac:dyDescent="0.45">
      <c r="A95" s="122"/>
      <c r="B95" s="122"/>
      <c r="C95" s="122"/>
      <c r="D95" s="122"/>
      <c r="E95" s="122"/>
      <c r="F95" s="122"/>
      <c r="G95" s="118"/>
      <c r="H95" s="118"/>
      <c r="I95" s="118"/>
      <c r="J95" s="118"/>
      <c r="K95" s="118"/>
      <c r="L95" s="118"/>
      <c r="M95" s="118"/>
      <c r="N95" s="118"/>
      <c r="O95" s="119"/>
      <c r="P95" s="119"/>
      <c r="Q95" s="114"/>
      <c r="R95" s="114"/>
      <c r="S95" s="114"/>
      <c r="T95" s="114"/>
      <c r="U95" s="114"/>
      <c r="AA95" s="86"/>
      <c r="AB95" s="86"/>
      <c r="AC95" s="86"/>
    </row>
    <row r="96" spans="1:29" ht="100.05" customHeight="1" thickBot="1" x14ac:dyDescent="0.55000000000000004">
      <c r="A96" s="181" t="str">
        <f>CONCATENATE(AH5,"                ",AG5)</f>
        <v>SABEL                groot wapen</v>
      </c>
      <c r="B96" s="182"/>
      <c r="C96" s="183" t="str">
        <f>CONCATENATE(AE5,"                     ", AF5)</f>
        <v>LOPER                      gemengd elek./mech.</v>
      </c>
      <c r="D96" s="184"/>
      <c r="E96" s="185"/>
      <c r="F96" s="185"/>
      <c r="G96" s="185"/>
      <c r="H96" s="185"/>
      <c r="I96" s="185"/>
      <c r="J96" s="185"/>
      <c r="K96" s="186"/>
      <c r="L96" s="187">
        <f>AC5</f>
        <v>0</v>
      </c>
      <c r="M96" s="188"/>
      <c r="N96" s="52" t="s">
        <v>369</v>
      </c>
      <c r="O96" s="189" t="s">
        <v>370</v>
      </c>
      <c r="P96" s="190"/>
      <c r="Q96" s="189" t="s">
        <v>371</v>
      </c>
      <c r="R96" s="190"/>
      <c r="S96" s="189" t="s">
        <v>372</v>
      </c>
      <c r="T96" s="190"/>
      <c r="U96" s="191" t="s">
        <v>451</v>
      </c>
      <c r="V96" s="192"/>
      <c r="W96" s="142"/>
      <c r="X96" s="148" t="s">
        <v>496</v>
      </c>
      <c r="Y96" s="142"/>
    </row>
    <row r="97" spans="1:47" ht="16.2" thickBot="1" x14ac:dyDescent="0.35">
      <c r="A97" s="59" t="s">
        <v>375</v>
      </c>
      <c r="B97" s="123"/>
      <c r="C97" s="55">
        <v>1</v>
      </c>
      <c r="D97" s="56">
        <v>2</v>
      </c>
      <c r="E97" s="56">
        <v>3</v>
      </c>
      <c r="F97" s="56">
        <v>4</v>
      </c>
      <c r="G97" s="56">
        <v>5</v>
      </c>
      <c r="H97" s="56">
        <v>6</v>
      </c>
      <c r="I97" s="56">
        <v>7</v>
      </c>
      <c r="J97" s="56">
        <v>8</v>
      </c>
      <c r="K97" s="56">
        <v>9</v>
      </c>
      <c r="L97" s="57">
        <v>10</v>
      </c>
      <c r="M97" s="57">
        <v>11</v>
      </c>
      <c r="N97" s="58">
        <v>12</v>
      </c>
      <c r="O97" s="59" t="s">
        <v>376</v>
      </c>
      <c r="P97" s="60" t="s">
        <v>377</v>
      </c>
      <c r="Q97" s="61" t="s">
        <v>376</v>
      </c>
      <c r="R97" s="58" t="s">
        <v>377</v>
      </c>
      <c r="S97" s="61" t="s">
        <v>376</v>
      </c>
      <c r="T97" s="62" t="s">
        <v>377</v>
      </c>
      <c r="U97" s="193"/>
      <c r="V97" s="194"/>
      <c r="W97" s="141"/>
      <c r="X97" s="141"/>
      <c r="Y97" s="141"/>
      <c r="Z97" s="195"/>
      <c r="AA97" s="195"/>
      <c r="AB97" s="195"/>
      <c r="AC97" s="195"/>
      <c r="AD97" s="195"/>
      <c r="AE97" s="195"/>
      <c r="AF97" s="195"/>
      <c r="AG97" s="195"/>
      <c r="AH97" s="195"/>
      <c r="AI97" s="195"/>
      <c r="AJ97" s="195"/>
      <c r="AK97" s="195"/>
      <c r="AL97" s="195"/>
      <c r="AM97" s="195"/>
      <c r="AN97" s="195"/>
      <c r="AO97" s="195"/>
      <c r="AP97" s="195"/>
    </row>
    <row r="98" spans="1:47" ht="15.6" x14ac:dyDescent="0.3">
      <c r="A98" s="1"/>
      <c r="B98" s="126">
        <v>1</v>
      </c>
      <c r="C98" s="66"/>
      <c r="D98" s="67"/>
      <c r="E98" s="67"/>
      <c r="F98" s="67"/>
      <c r="G98" s="67"/>
      <c r="H98" s="67"/>
      <c r="I98" s="67"/>
      <c r="J98" s="68"/>
      <c r="K98" s="68"/>
      <c r="L98" s="68"/>
      <c r="M98" s="68"/>
      <c r="N98" s="69"/>
      <c r="O98" s="70"/>
      <c r="P98" s="71"/>
      <c r="Q98" s="70"/>
      <c r="R98" s="71"/>
      <c r="S98" s="70"/>
      <c r="T98" s="72"/>
      <c r="U98" s="177"/>
      <c r="V98" s="178"/>
      <c r="Z98" s="63"/>
      <c r="AA98" s="64"/>
      <c r="AB98" s="64"/>
      <c r="AC98" s="64"/>
      <c r="AD98" s="64"/>
      <c r="AE98" s="64"/>
      <c r="AF98" s="64"/>
      <c r="AG98" s="64"/>
      <c r="AH98" s="64"/>
      <c r="AI98" s="64"/>
      <c r="AJ98" s="64"/>
      <c r="AK98" s="64"/>
      <c r="AL98" s="64"/>
      <c r="AM98" s="64"/>
      <c r="AN98" s="64"/>
      <c r="AO98" s="64"/>
      <c r="AP98" s="64"/>
    </row>
    <row r="99" spans="1:47" ht="15.6" x14ac:dyDescent="0.3">
      <c r="A99" s="1"/>
      <c r="B99" s="127">
        <v>2</v>
      </c>
      <c r="C99" s="77"/>
      <c r="D99" s="78"/>
      <c r="E99" s="79"/>
      <c r="F99" s="79"/>
      <c r="G99" s="79"/>
      <c r="H99" s="79"/>
      <c r="I99" s="79"/>
      <c r="J99" s="80"/>
      <c r="K99" s="80"/>
      <c r="L99" s="80"/>
      <c r="M99" s="80"/>
      <c r="N99" s="69"/>
      <c r="O99" s="70"/>
      <c r="P99" s="71"/>
      <c r="Q99" s="70"/>
      <c r="R99" s="71"/>
      <c r="S99" s="70"/>
      <c r="T99" s="72"/>
      <c r="U99" s="177"/>
      <c r="V99" s="178"/>
      <c r="Z99" s="63"/>
      <c r="AA99" s="64"/>
      <c r="AB99" s="64"/>
      <c r="AC99" s="64"/>
      <c r="AD99" s="64"/>
      <c r="AE99" s="64"/>
      <c r="AF99" s="64"/>
      <c r="AG99" s="64"/>
      <c r="AH99" s="73"/>
      <c r="AI99" s="73"/>
      <c r="AJ99" s="74"/>
      <c r="AK99" s="73"/>
      <c r="AL99" s="73"/>
      <c r="AM99" s="73"/>
      <c r="AN99" s="75"/>
      <c r="AO99" s="75"/>
      <c r="AP99" s="75"/>
    </row>
    <row r="100" spans="1:47" ht="15.6" x14ac:dyDescent="0.3">
      <c r="A100" s="1"/>
      <c r="B100" s="126">
        <v>3</v>
      </c>
      <c r="C100" s="77"/>
      <c r="D100" s="79"/>
      <c r="E100" s="78"/>
      <c r="F100" s="79"/>
      <c r="G100" s="79"/>
      <c r="H100" s="79"/>
      <c r="I100" s="79"/>
      <c r="J100" s="80"/>
      <c r="K100" s="80"/>
      <c r="L100" s="80"/>
      <c r="M100" s="80"/>
      <c r="N100" s="69"/>
      <c r="O100" s="70"/>
      <c r="P100" s="71"/>
      <c r="Q100" s="70"/>
      <c r="R100" s="71"/>
      <c r="S100" s="70"/>
      <c r="T100" s="72"/>
      <c r="U100" s="177"/>
      <c r="V100" s="178"/>
      <c r="Z100" s="121"/>
      <c r="AA100" s="85"/>
      <c r="AB100" s="85"/>
      <c r="AC100" s="85"/>
      <c r="AD100" s="85"/>
      <c r="AE100" s="85"/>
      <c r="AF100" s="85"/>
      <c r="AG100" s="85"/>
      <c r="AH100" s="85"/>
      <c r="AI100" s="85"/>
      <c r="AJ100" s="85"/>
      <c r="AK100" s="85"/>
      <c r="AL100" s="85"/>
      <c r="AM100" s="85"/>
      <c r="AN100" s="86"/>
      <c r="AO100" s="87"/>
      <c r="AP100" s="75"/>
    </row>
    <row r="101" spans="1:47" ht="15.6" x14ac:dyDescent="0.3">
      <c r="A101" s="1"/>
      <c r="B101" s="127">
        <v>4</v>
      </c>
      <c r="C101" s="77"/>
      <c r="D101" s="79"/>
      <c r="E101" s="79"/>
      <c r="F101" s="78"/>
      <c r="G101" s="79"/>
      <c r="H101" s="79"/>
      <c r="I101" s="79"/>
      <c r="J101" s="80"/>
      <c r="K101" s="80"/>
      <c r="L101" s="80"/>
      <c r="M101" s="80"/>
      <c r="N101" s="69"/>
      <c r="O101" s="70"/>
      <c r="P101" s="71"/>
      <c r="Q101" s="70"/>
      <c r="R101" s="71"/>
      <c r="S101" s="70"/>
      <c r="T101" s="72"/>
      <c r="U101" s="177"/>
      <c r="V101" s="178"/>
      <c r="Z101" s="88"/>
      <c r="AA101" s="89"/>
      <c r="AB101" s="85"/>
      <c r="AC101" s="85"/>
      <c r="AD101" s="85"/>
      <c r="AE101" s="85"/>
      <c r="AF101" s="85"/>
      <c r="AG101" s="85"/>
      <c r="AH101" s="85"/>
      <c r="AI101" s="85"/>
      <c r="AJ101" s="85"/>
      <c r="AK101" s="85"/>
      <c r="AL101" s="85"/>
      <c r="AM101" s="85"/>
      <c r="AN101" s="86"/>
      <c r="AO101" s="87"/>
      <c r="AP101" s="75"/>
    </row>
    <row r="102" spans="1:47" ht="15.6" x14ac:dyDescent="0.3">
      <c r="A102" s="1"/>
      <c r="B102" s="126">
        <v>5</v>
      </c>
      <c r="C102" s="77"/>
      <c r="D102" s="79"/>
      <c r="E102" s="79"/>
      <c r="F102" s="79"/>
      <c r="G102" s="78"/>
      <c r="H102" s="79"/>
      <c r="I102" s="79"/>
      <c r="J102" s="80"/>
      <c r="K102" s="80"/>
      <c r="L102" s="80"/>
      <c r="M102" s="80"/>
      <c r="N102" s="69"/>
      <c r="O102" s="70"/>
      <c r="P102" s="71"/>
      <c r="Q102" s="70"/>
      <c r="R102" s="71"/>
      <c r="S102" s="70"/>
      <c r="T102" s="72"/>
      <c r="U102" s="177"/>
      <c r="V102" s="178"/>
      <c r="Z102" s="121"/>
      <c r="AA102" s="85"/>
      <c r="AB102" s="85"/>
      <c r="AC102" s="85"/>
      <c r="AD102" s="85"/>
      <c r="AE102" s="85"/>
      <c r="AF102" s="85"/>
      <c r="AG102" s="85"/>
      <c r="AH102" s="85"/>
      <c r="AI102" s="85"/>
      <c r="AJ102" s="85"/>
      <c r="AK102" s="92"/>
      <c r="AL102" s="86"/>
      <c r="AM102" s="86"/>
      <c r="AN102" s="86"/>
      <c r="AO102" s="87"/>
      <c r="AP102" s="75"/>
    </row>
    <row r="103" spans="1:47" ht="15.6" x14ac:dyDescent="0.3">
      <c r="B103" s="127">
        <v>6</v>
      </c>
      <c r="C103" s="77"/>
      <c r="D103" s="79"/>
      <c r="E103" s="79"/>
      <c r="F103" s="79"/>
      <c r="G103" s="79"/>
      <c r="H103" s="78"/>
      <c r="I103" s="79"/>
      <c r="J103" s="80"/>
      <c r="K103" s="80"/>
      <c r="L103" s="80"/>
      <c r="M103" s="80"/>
      <c r="N103" s="69"/>
      <c r="O103" s="70"/>
      <c r="P103" s="71"/>
      <c r="Q103" s="70"/>
      <c r="R103" s="71"/>
      <c r="S103" s="70"/>
      <c r="T103" s="72"/>
      <c r="U103" s="177"/>
      <c r="V103" s="178"/>
      <c r="Z103" s="86"/>
      <c r="AA103" s="86"/>
      <c r="AB103" s="85"/>
      <c r="AC103" s="85"/>
      <c r="AD103" s="85"/>
      <c r="AE103" s="85"/>
      <c r="AF103" s="85"/>
      <c r="AG103" s="85"/>
      <c r="AH103" s="85"/>
      <c r="AI103" s="85"/>
      <c r="AJ103" s="85"/>
      <c r="AK103" s="85"/>
      <c r="AL103" s="86"/>
      <c r="AM103" s="86"/>
      <c r="AN103" s="86"/>
      <c r="AO103" s="87"/>
      <c r="AP103" s="75"/>
    </row>
    <row r="104" spans="1:47" ht="15.6" x14ac:dyDescent="0.3">
      <c r="A104" s="1"/>
      <c r="B104" s="126">
        <v>7</v>
      </c>
      <c r="C104" s="77"/>
      <c r="D104" s="79"/>
      <c r="E104" s="79"/>
      <c r="F104" s="79"/>
      <c r="G104" s="79"/>
      <c r="H104" s="79"/>
      <c r="I104" s="78"/>
      <c r="J104" s="93"/>
      <c r="K104" s="93"/>
      <c r="L104" s="93"/>
      <c r="M104" s="93"/>
      <c r="N104" s="94"/>
      <c r="O104" s="70"/>
      <c r="P104" s="71"/>
      <c r="Q104" s="70"/>
      <c r="R104" s="71"/>
      <c r="S104" s="70"/>
      <c r="T104" s="72"/>
      <c r="U104" s="177"/>
      <c r="V104" s="178"/>
      <c r="Z104" s="89"/>
      <c r="AA104" s="89"/>
      <c r="AB104" s="85"/>
      <c r="AC104" s="85"/>
      <c r="AD104" s="85"/>
      <c r="AE104" s="85"/>
      <c r="AF104" s="85"/>
      <c r="AG104" s="85"/>
      <c r="AH104" s="85"/>
      <c r="AI104" s="85"/>
      <c r="AJ104" s="85"/>
      <c r="AK104" s="85"/>
      <c r="AL104" s="86"/>
      <c r="AM104" s="86"/>
      <c r="AN104" s="86"/>
      <c r="AO104" s="87"/>
      <c r="AP104" s="75"/>
    </row>
    <row r="105" spans="1:47" ht="15.6" x14ac:dyDescent="0.3">
      <c r="A105" s="1"/>
      <c r="B105" s="127">
        <v>8</v>
      </c>
      <c r="C105" s="97"/>
      <c r="D105" s="98"/>
      <c r="E105" s="98"/>
      <c r="F105" s="98"/>
      <c r="G105" s="98"/>
      <c r="H105" s="98"/>
      <c r="I105" s="99"/>
      <c r="J105" s="100"/>
      <c r="K105" s="101"/>
      <c r="L105" s="101"/>
      <c r="M105" s="101"/>
      <c r="N105" s="94"/>
      <c r="O105" s="70"/>
      <c r="P105" s="71"/>
      <c r="Q105" s="70"/>
      <c r="R105" s="71"/>
      <c r="S105" s="70"/>
      <c r="T105" s="72"/>
      <c r="U105" s="177"/>
      <c r="V105" s="178"/>
      <c r="Z105" s="121"/>
      <c r="AA105" s="86"/>
      <c r="AB105" s="86"/>
      <c r="AC105" s="86"/>
      <c r="AD105" s="86"/>
      <c r="AE105" s="86"/>
      <c r="AF105" s="86"/>
      <c r="AG105" s="86"/>
      <c r="AH105" s="86"/>
      <c r="AI105" s="86"/>
      <c r="AJ105" s="86"/>
      <c r="AK105" s="86"/>
      <c r="AL105" s="86"/>
      <c r="AM105" s="86"/>
      <c r="AN105" s="86"/>
      <c r="AO105" s="86"/>
    </row>
    <row r="106" spans="1:47" ht="15.6" x14ac:dyDescent="0.3">
      <c r="A106" s="1"/>
      <c r="B106" s="126">
        <v>9</v>
      </c>
      <c r="C106" s="97"/>
      <c r="D106" s="98"/>
      <c r="E106" s="98"/>
      <c r="F106" s="98"/>
      <c r="G106" s="98"/>
      <c r="H106" s="98"/>
      <c r="I106" s="99"/>
      <c r="J106" s="101"/>
      <c r="K106" s="100"/>
      <c r="L106" s="101"/>
      <c r="M106" s="101"/>
      <c r="N106" s="94"/>
      <c r="O106" s="70"/>
      <c r="P106" s="71"/>
      <c r="Q106" s="70"/>
      <c r="R106" s="71"/>
      <c r="S106" s="70"/>
      <c r="T106" s="72"/>
      <c r="U106" s="177"/>
      <c r="V106" s="178"/>
      <c r="Z106" s="86"/>
      <c r="AH106" s="86"/>
      <c r="AI106" s="86"/>
      <c r="AJ106" s="86"/>
      <c r="AK106" s="86"/>
      <c r="AL106" s="86"/>
      <c r="AM106" s="85"/>
      <c r="AN106" s="85"/>
      <c r="AO106" s="102"/>
      <c r="AP106" s="73"/>
    </row>
    <row r="107" spans="1:47" ht="15.6" x14ac:dyDescent="0.3">
      <c r="A107" s="1"/>
      <c r="B107" s="127">
        <v>10</v>
      </c>
      <c r="C107" s="97"/>
      <c r="D107" s="98"/>
      <c r="E107" s="98"/>
      <c r="F107" s="98"/>
      <c r="G107" s="98"/>
      <c r="H107" s="98"/>
      <c r="I107" s="99"/>
      <c r="J107" s="101"/>
      <c r="K107" s="101"/>
      <c r="L107" s="100"/>
      <c r="M107" s="101"/>
      <c r="N107" s="94"/>
      <c r="O107" s="70"/>
      <c r="P107" s="71"/>
      <c r="Q107" s="70"/>
      <c r="R107" s="71"/>
      <c r="S107" s="70"/>
      <c r="T107" s="72"/>
      <c r="U107" s="177"/>
      <c r="V107" s="178"/>
      <c r="Z107" s="89"/>
      <c r="AA107" s="89"/>
      <c r="AB107" s="85"/>
      <c r="AC107" s="85"/>
      <c r="AD107" s="85"/>
      <c r="AE107" s="85"/>
      <c r="AF107" s="85"/>
      <c r="AG107" s="85"/>
      <c r="AH107" s="85"/>
      <c r="AI107" s="86"/>
      <c r="AJ107" s="86"/>
      <c r="AK107" s="86"/>
      <c r="AL107" s="86"/>
      <c r="AM107" s="86"/>
      <c r="AN107" s="85"/>
      <c r="AO107" s="102"/>
      <c r="AP107" s="73"/>
    </row>
    <row r="108" spans="1:47" ht="15.6" x14ac:dyDescent="0.3">
      <c r="A108" s="129"/>
      <c r="B108" s="126">
        <v>11</v>
      </c>
      <c r="C108" s="97"/>
      <c r="D108" s="98"/>
      <c r="E108" s="98"/>
      <c r="F108" s="98"/>
      <c r="G108" s="98"/>
      <c r="H108" s="98"/>
      <c r="I108" s="99"/>
      <c r="J108" s="101"/>
      <c r="K108" s="101"/>
      <c r="L108" s="101"/>
      <c r="M108" s="100"/>
      <c r="N108" s="94"/>
      <c r="O108" s="70"/>
      <c r="P108" s="71"/>
      <c r="Q108" s="70"/>
      <c r="R108" s="71"/>
      <c r="S108" s="70"/>
      <c r="T108" s="72"/>
      <c r="U108" s="177"/>
      <c r="V108" s="178"/>
      <c r="Z108" s="121"/>
      <c r="AA108" s="86"/>
      <c r="AB108" s="86"/>
      <c r="AC108" s="86"/>
      <c r="AD108" s="86"/>
      <c r="AE108" s="86"/>
      <c r="AF108" s="86"/>
      <c r="AG108" s="86"/>
      <c r="AH108" s="86"/>
      <c r="AI108" s="86"/>
      <c r="AJ108" s="86"/>
      <c r="AK108" s="86"/>
      <c r="AL108" s="86"/>
      <c r="AM108" s="86"/>
      <c r="AN108" s="86"/>
      <c r="AO108" s="86"/>
      <c r="AP108" s="86"/>
      <c r="AQ108" s="86"/>
      <c r="AR108" s="86"/>
      <c r="AS108" s="86"/>
      <c r="AT108" s="86"/>
      <c r="AU108" s="86"/>
    </row>
    <row r="109" spans="1:47" ht="16.2" thickBot="1" x14ac:dyDescent="0.35">
      <c r="A109" s="131"/>
      <c r="B109" s="132">
        <v>12</v>
      </c>
      <c r="C109" s="107"/>
      <c r="D109" s="108"/>
      <c r="E109" s="108"/>
      <c r="F109" s="108"/>
      <c r="G109" s="108"/>
      <c r="H109" s="108"/>
      <c r="I109" s="108"/>
      <c r="J109" s="109"/>
      <c r="K109" s="109"/>
      <c r="L109" s="109"/>
      <c r="M109" s="109"/>
      <c r="N109" s="110"/>
      <c r="O109" s="111"/>
      <c r="P109" s="112"/>
      <c r="Q109" s="111"/>
      <c r="R109" s="112"/>
      <c r="S109" s="111"/>
      <c r="T109" s="113"/>
      <c r="U109" s="179"/>
      <c r="V109" s="180"/>
      <c r="Z109" s="86"/>
      <c r="AK109" s="92"/>
      <c r="AL109" s="92"/>
      <c r="AM109" s="92"/>
      <c r="AN109" s="92"/>
      <c r="AO109" s="104"/>
      <c r="AP109" s="64"/>
    </row>
    <row r="110" spans="1:47" ht="15.6" x14ac:dyDescent="0.3">
      <c r="Z110" s="86"/>
      <c r="AA110" s="86"/>
      <c r="AB110" s="86"/>
      <c r="AC110" s="86"/>
      <c r="AD110" s="86"/>
      <c r="AE110" s="86"/>
      <c r="AF110" s="86"/>
      <c r="AG110" s="86"/>
      <c r="AH110" s="86"/>
      <c r="AI110" s="86"/>
      <c r="AJ110" s="86"/>
      <c r="AK110" s="86"/>
      <c r="AL110" s="86"/>
      <c r="AM110" s="86"/>
      <c r="AN110" s="86"/>
      <c r="AO110" s="114"/>
      <c r="AP110" s="115"/>
    </row>
    <row r="111" spans="1:47" ht="15.6" x14ac:dyDescent="0.3">
      <c r="A111" s="86" t="s">
        <v>423</v>
      </c>
      <c r="B111" s="85"/>
      <c r="C111" s="85"/>
      <c r="D111" s="85"/>
      <c r="E111" s="85"/>
      <c r="F111" s="85"/>
      <c r="G111" s="85"/>
      <c r="H111" s="85"/>
      <c r="I111" s="85"/>
      <c r="J111" s="85"/>
      <c r="K111" s="85"/>
      <c r="L111" s="85"/>
      <c r="M111" s="85"/>
      <c r="N111" s="85"/>
      <c r="O111" s="86"/>
      <c r="P111" s="87"/>
      <c r="Q111" s="75"/>
      <c r="Z111" s="121"/>
      <c r="AA111" s="86"/>
      <c r="AB111" s="86"/>
      <c r="AC111" s="86"/>
      <c r="AD111" s="86"/>
      <c r="AE111" s="86"/>
      <c r="AF111" s="86"/>
      <c r="AG111" s="86"/>
      <c r="AH111" s="86"/>
      <c r="AI111" s="86"/>
      <c r="AJ111" s="86"/>
      <c r="AK111" s="86"/>
      <c r="AL111" s="86"/>
      <c r="AM111" s="86"/>
      <c r="AN111" s="86"/>
      <c r="AO111" s="114"/>
      <c r="AP111" s="115"/>
    </row>
    <row r="112" spans="1:47" ht="15.6" x14ac:dyDescent="0.3">
      <c r="A112" s="121"/>
      <c r="B112" s="85"/>
      <c r="C112" s="85"/>
      <c r="D112" s="85"/>
      <c r="E112" s="85"/>
      <c r="F112" s="85"/>
      <c r="G112" s="85"/>
      <c r="H112" s="85"/>
      <c r="I112" s="85"/>
      <c r="J112" s="85"/>
      <c r="K112" s="85"/>
      <c r="L112" s="92"/>
      <c r="M112" s="86"/>
      <c r="N112" s="86"/>
      <c r="O112" s="86"/>
      <c r="P112" s="87"/>
      <c r="Q112" s="75"/>
      <c r="Z112" s="85"/>
      <c r="AA112" s="86"/>
      <c r="AB112" s="87"/>
      <c r="AC112" s="75"/>
      <c r="AO112" s="114"/>
      <c r="AP112" s="115"/>
    </row>
    <row r="113" spans="1:47" ht="15.6" x14ac:dyDescent="0.3">
      <c r="A113" s="86"/>
      <c r="B113" s="86"/>
      <c r="C113" s="85"/>
      <c r="D113" s="85"/>
      <c r="E113" s="85"/>
      <c r="F113" s="85"/>
      <c r="G113" s="85"/>
      <c r="H113" s="85"/>
      <c r="I113" s="85"/>
      <c r="J113" s="85"/>
      <c r="K113" s="85"/>
      <c r="L113" s="85"/>
      <c r="M113" s="86"/>
      <c r="N113" s="86"/>
      <c r="O113" s="86"/>
      <c r="P113" s="87"/>
      <c r="Q113" s="75"/>
      <c r="Z113" s="85"/>
      <c r="AA113" s="86"/>
      <c r="AB113" s="87"/>
      <c r="AC113" s="75"/>
      <c r="AD113" s="86"/>
      <c r="AE113" s="86"/>
      <c r="AF113" s="86"/>
      <c r="AG113" s="86"/>
      <c r="AH113" s="86"/>
      <c r="AI113" s="86"/>
      <c r="AJ113" s="86"/>
      <c r="AK113" s="86"/>
      <c r="AL113" s="86"/>
      <c r="AM113" s="86"/>
      <c r="AN113" s="86"/>
      <c r="AO113" s="114"/>
      <c r="AP113" s="115"/>
    </row>
    <row r="114" spans="1:47" ht="15.6"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114"/>
      <c r="AP114" s="115"/>
    </row>
    <row r="115" spans="1:47" ht="15.6" x14ac:dyDescent="0.3">
      <c r="A115" s="92"/>
      <c r="H115" s="92"/>
      <c r="I115" s="92"/>
      <c r="J115" s="92"/>
      <c r="K115" s="92"/>
      <c r="L115" s="92"/>
      <c r="M115" s="92"/>
      <c r="N115" s="92"/>
      <c r="O115" s="92"/>
      <c r="P115" s="104"/>
      <c r="Q115" s="64"/>
      <c r="Z115" s="86"/>
      <c r="AA115" s="86"/>
      <c r="AB115" s="86"/>
      <c r="AC115" s="86"/>
      <c r="AD115" s="86"/>
      <c r="AE115" s="86"/>
      <c r="AF115" s="86"/>
      <c r="AG115" s="86"/>
      <c r="AH115" s="86"/>
      <c r="AI115" s="86"/>
      <c r="AJ115" s="86"/>
      <c r="AK115" s="86"/>
      <c r="AL115" s="86"/>
      <c r="AM115" s="86"/>
      <c r="AN115" s="86"/>
      <c r="AO115" s="114"/>
      <c r="AP115" s="115"/>
    </row>
    <row r="116" spans="1:47" ht="15.6" x14ac:dyDescent="0.3">
      <c r="A116" s="92"/>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7"/>
      <c r="AB116" s="75"/>
      <c r="AC116" s="86"/>
      <c r="AD116" s="86"/>
      <c r="AE116" s="86"/>
      <c r="AF116" s="86"/>
      <c r="AG116" s="86"/>
      <c r="AH116" s="86"/>
      <c r="AI116" s="86"/>
      <c r="AJ116" s="86"/>
      <c r="AK116" s="86"/>
      <c r="AL116" s="86"/>
      <c r="AM116" s="86"/>
      <c r="AN116" s="86"/>
      <c r="AO116" s="114"/>
      <c r="AP116" s="115"/>
    </row>
    <row r="117" spans="1:47" x14ac:dyDescent="0.25">
      <c r="Z117" s="121"/>
      <c r="AA117" s="86"/>
      <c r="AB117" s="86"/>
      <c r="AC117" s="86"/>
      <c r="AD117" s="86"/>
      <c r="AE117" s="86"/>
      <c r="AF117" s="86"/>
      <c r="AG117" s="86"/>
      <c r="AH117" s="86"/>
      <c r="AI117" s="86"/>
      <c r="AJ117" s="86"/>
      <c r="AK117" s="86"/>
      <c r="AL117" s="86"/>
      <c r="AM117" s="86"/>
      <c r="AN117" s="86"/>
      <c r="AO117" s="86"/>
      <c r="AP117" s="86"/>
      <c r="AQ117" s="86"/>
      <c r="AR117" s="86"/>
      <c r="AS117" s="86"/>
      <c r="AT117" s="86"/>
      <c r="AU117" s="86"/>
    </row>
    <row r="118" spans="1:47" ht="15.6" x14ac:dyDescent="0.3">
      <c r="B118" s="86"/>
      <c r="C118" s="86"/>
      <c r="D118" s="86"/>
      <c r="Z118" s="86"/>
      <c r="AO118" s="114"/>
      <c r="AP118" s="115"/>
    </row>
    <row r="119" spans="1:47" ht="22.8" x14ac:dyDescent="0.4">
      <c r="A119" s="122" t="s">
        <v>497</v>
      </c>
      <c r="Z119" s="86"/>
      <c r="AA119" s="86"/>
      <c r="AB119" s="86"/>
      <c r="AC119" s="86"/>
      <c r="AD119" s="86"/>
      <c r="AE119" s="86"/>
      <c r="AF119" s="86"/>
      <c r="AG119" s="86"/>
      <c r="AH119" s="86"/>
      <c r="AI119" s="86"/>
      <c r="AJ119" s="86"/>
      <c r="AK119" s="86"/>
      <c r="AL119" s="86"/>
      <c r="AM119" s="86"/>
      <c r="AN119" s="86"/>
      <c r="AO119" s="86"/>
      <c r="AP119" s="64"/>
    </row>
    <row r="120" spans="1:47" ht="23.4" thickBot="1" x14ac:dyDescent="0.45">
      <c r="A120" s="122"/>
      <c r="Z120" s="86"/>
      <c r="AA120" s="86"/>
      <c r="AB120" s="86"/>
      <c r="AC120" s="86"/>
      <c r="AD120" s="86"/>
      <c r="AE120" s="86"/>
      <c r="AF120" s="86"/>
      <c r="AG120" s="86"/>
      <c r="AH120" s="86"/>
      <c r="AI120" s="86"/>
      <c r="AJ120" s="86"/>
      <c r="AK120" s="86"/>
      <c r="AL120" s="86"/>
      <c r="AM120" s="86"/>
      <c r="AN120" s="86"/>
      <c r="AO120" s="86"/>
      <c r="AP120" s="64"/>
    </row>
    <row r="121" spans="1:47" ht="100.05" customHeight="1" thickBot="1" x14ac:dyDescent="0.55000000000000004">
      <c r="A121" s="181" t="str">
        <f>CONCATENATE(AH6,"                ",AG6)</f>
        <v>SABEL                groot wapen</v>
      </c>
      <c r="B121" s="182"/>
      <c r="C121" s="183" t="str">
        <f>CONCATENATE(AE6,"                     ", AF6)</f>
        <v>LOPER                      gemengd elek./mech.</v>
      </c>
      <c r="D121" s="184"/>
      <c r="E121" s="185"/>
      <c r="F121" s="185"/>
      <c r="G121" s="185"/>
      <c r="H121" s="185"/>
      <c r="I121" s="185"/>
      <c r="J121" s="185"/>
      <c r="K121" s="186"/>
      <c r="L121" s="187">
        <f>AC6</f>
        <v>0</v>
      </c>
      <c r="M121" s="188"/>
      <c r="N121" s="52" t="s">
        <v>369</v>
      </c>
      <c r="O121" s="189" t="s">
        <v>370</v>
      </c>
      <c r="P121" s="190"/>
      <c r="Q121" s="189" t="s">
        <v>371</v>
      </c>
      <c r="R121" s="190"/>
      <c r="S121" s="189" t="s">
        <v>372</v>
      </c>
      <c r="T121" s="190"/>
      <c r="U121" s="191" t="s">
        <v>451</v>
      </c>
      <c r="V121" s="192"/>
      <c r="W121" s="140"/>
      <c r="X121" s="148" t="s">
        <v>498</v>
      </c>
      <c r="Y121" s="142"/>
    </row>
    <row r="122" spans="1:47" ht="16.2" thickBot="1" x14ac:dyDescent="0.35">
      <c r="A122" s="59" t="s">
        <v>375</v>
      </c>
      <c r="B122" s="123"/>
      <c r="C122" s="55">
        <v>1</v>
      </c>
      <c r="D122" s="56">
        <v>2</v>
      </c>
      <c r="E122" s="56">
        <v>3</v>
      </c>
      <c r="F122" s="56">
        <v>4</v>
      </c>
      <c r="G122" s="56">
        <v>5</v>
      </c>
      <c r="H122" s="56">
        <v>6</v>
      </c>
      <c r="I122" s="56">
        <v>7</v>
      </c>
      <c r="J122" s="56">
        <v>8</v>
      </c>
      <c r="K122" s="56">
        <v>9</v>
      </c>
      <c r="L122" s="57">
        <v>10</v>
      </c>
      <c r="M122" s="57">
        <v>11</v>
      </c>
      <c r="N122" s="58">
        <v>12</v>
      </c>
      <c r="O122" s="59" t="s">
        <v>376</v>
      </c>
      <c r="P122" s="60" t="s">
        <v>377</v>
      </c>
      <c r="Q122" s="61" t="s">
        <v>376</v>
      </c>
      <c r="R122" s="58" t="s">
        <v>377</v>
      </c>
      <c r="S122" s="61" t="s">
        <v>376</v>
      </c>
      <c r="T122" s="62" t="s">
        <v>377</v>
      </c>
      <c r="U122" s="193"/>
      <c r="V122" s="194"/>
      <c r="W122" s="141"/>
      <c r="X122" s="141"/>
      <c r="Y122" s="141"/>
      <c r="Z122" s="121"/>
      <c r="AA122" s="86"/>
      <c r="AB122" s="86"/>
      <c r="AC122" s="86"/>
      <c r="AD122" s="86"/>
      <c r="AE122" s="86"/>
      <c r="AF122" s="86"/>
      <c r="AG122" s="86"/>
      <c r="AH122" s="86"/>
      <c r="AI122" s="86"/>
      <c r="AJ122" s="86"/>
      <c r="AK122" s="86"/>
      <c r="AL122" s="86"/>
      <c r="AM122" s="86"/>
      <c r="AN122" s="86"/>
      <c r="AO122" s="86"/>
      <c r="AP122" s="86"/>
      <c r="AQ122" s="86"/>
      <c r="AR122" s="86"/>
      <c r="AS122" s="86"/>
      <c r="AT122" s="86"/>
      <c r="AU122" s="86"/>
    </row>
    <row r="123" spans="1:47" ht="15.6" x14ac:dyDescent="0.3">
      <c r="A123" s="1"/>
      <c r="B123" s="126">
        <v>1</v>
      </c>
      <c r="C123" s="66"/>
      <c r="D123" s="67"/>
      <c r="E123" s="67"/>
      <c r="F123" s="67"/>
      <c r="G123" s="67"/>
      <c r="H123" s="67"/>
      <c r="I123" s="67"/>
      <c r="J123" s="68"/>
      <c r="K123" s="68"/>
      <c r="L123" s="68"/>
      <c r="M123" s="68"/>
      <c r="N123" s="69"/>
      <c r="O123" s="70"/>
      <c r="P123" s="71"/>
      <c r="Q123" s="70"/>
      <c r="R123" s="71"/>
      <c r="S123" s="70"/>
      <c r="T123" s="72"/>
      <c r="U123" s="177"/>
      <c r="V123" s="178"/>
      <c r="Z123" s="86"/>
    </row>
    <row r="124" spans="1:47" ht="15.6" x14ac:dyDescent="0.3">
      <c r="A124" s="1"/>
      <c r="B124" s="127">
        <v>2</v>
      </c>
      <c r="C124" s="77"/>
      <c r="D124" s="78"/>
      <c r="E124" s="79"/>
      <c r="F124" s="79"/>
      <c r="G124" s="79"/>
      <c r="H124" s="79"/>
      <c r="I124" s="79"/>
      <c r="J124" s="80"/>
      <c r="K124" s="80"/>
      <c r="L124" s="80"/>
      <c r="M124" s="80"/>
      <c r="N124" s="69"/>
      <c r="O124" s="70"/>
      <c r="P124" s="71"/>
      <c r="Q124" s="70"/>
      <c r="R124" s="71"/>
      <c r="S124" s="70"/>
      <c r="T124" s="72"/>
      <c r="U124" s="177"/>
      <c r="V124" s="178"/>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row>
    <row r="125" spans="1:47" ht="15.6" x14ac:dyDescent="0.3">
      <c r="A125" s="30"/>
      <c r="B125" s="126">
        <v>3</v>
      </c>
      <c r="C125" s="77"/>
      <c r="D125" s="79"/>
      <c r="E125" s="78"/>
      <c r="F125" s="79"/>
      <c r="G125" s="79"/>
      <c r="H125" s="79"/>
      <c r="I125" s="79"/>
      <c r="J125" s="80"/>
      <c r="K125" s="80"/>
      <c r="L125" s="80"/>
      <c r="M125" s="80"/>
      <c r="N125" s="69"/>
      <c r="O125" s="70"/>
      <c r="P125" s="71"/>
      <c r="Q125" s="70"/>
      <c r="R125" s="71"/>
      <c r="S125" s="70"/>
      <c r="T125" s="72"/>
      <c r="U125" s="177"/>
      <c r="V125" s="178"/>
      <c r="Z125" s="92"/>
      <c r="AG125" s="92"/>
      <c r="AH125" s="92"/>
      <c r="AI125" s="92"/>
      <c r="AJ125" s="92"/>
      <c r="AK125" s="92"/>
      <c r="AL125" s="92"/>
      <c r="AM125" s="92"/>
      <c r="AN125" s="92"/>
      <c r="AO125" s="104"/>
      <c r="AP125" s="64"/>
    </row>
    <row r="126" spans="1:47" ht="15.6" x14ac:dyDescent="0.3">
      <c r="A126" s="31"/>
      <c r="B126" s="127">
        <v>4</v>
      </c>
      <c r="C126" s="77"/>
      <c r="D126" s="79"/>
      <c r="E126" s="79"/>
      <c r="F126" s="78"/>
      <c r="G126" s="79"/>
      <c r="H126" s="79"/>
      <c r="I126" s="79"/>
      <c r="J126" s="80"/>
      <c r="K126" s="80"/>
      <c r="L126" s="80"/>
      <c r="M126" s="80"/>
      <c r="N126" s="69"/>
      <c r="O126" s="70"/>
      <c r="P126" s="71"/>
      <c r="Q126" s="70"/>
      <c r="R126" s="71"/>
      <c r="S126" s="70"/>
      <c r="T126" s="72"/>
      <c r="U126" s="177"/>
      <c r="V126" s="178"/>
      <c r="AA126" s="86"/>
      <c r="AB126" s="86"/>
      <c r="AC126" s="86"/>
      <c r="AO126" s="104"/>
      <c r="AP126" s="64"/>
    </row>
    <row r="127" spans="1:47" ht="15.6" x14ac:dyDescent="0.3">
      <c r="A127" s="1"/>
      <c r="B127" s="126">
        <v>5</v>
      </c>
      <c r="C127" s="77"/>
      <c r="D127" s="79"/>
      <c r="E127" s="79"/>
      <c r="F127" s="79"/>
      <c r="G127" s="78"/>
      <c r="H127" s="79"/>
      <c r="I127" s="79"/>
      <c r="J127" s="80"/>
      <c r="K127" s="80"/>
      <c r="L127" s="80"/>
      <c r="M127" s="80"/>
      <c r="N127" s="69"/>
      <c r="O127" s="70"/>
      <c r="P127" s="71"/>
      <c r="Q127" s="70"/>
      <c r="R127" s="71"/>
      <c r="S127" s="70"/>
      <c r="T127" s="72"/>
      <c r="U127" s="177"/>
      <c r="V127" s="178"/>
    </row>
    <row r="128" spans="1:47" ht="15.6" x14ac:dyDescent="0.3">
      <c r="A128" s="1"/>
      <c r="B128" s="127">
        <v>6</v>
      </c>
      <c r="C128" s="77"/>
      <c r="D128" s="79"/>
      <c r="E128" s="79"/>
      <c r="F128" s="79"/>
      <c r="G128" s="79"/>
      <c r="H128" s="78"/>
      <c r="I128" s="79"/>
      <c r="J128" s="80"/>
      <c r="K128" s="80"/>
      <c r="L128" s="80"/>
      <c r="M128" s="80"/>
      <c r="N128" s="69"/>
      <c r="O128" s="70"/>
      <c r="P128" s="71"/>
      <c r="Q128" s="70"/>
      <c r="R128" s="71"/>
      <c r="S128" s="70"/>
      <c r="T128" s="72"/>
      <c r="U128" s="177"/>
      <c r="V128" s="178"/>
    </row>
    <row r="129" spans="1:47" ht="15.6" x14ac:dyDescent="0.3">
      <c r="A129" s="30"/>
      <c r="B129" s="126">
        <v>7</v>
      </c>
      <c r="C129" s="77"/>
      <c r="D129" s="79"/>
      <c r="E129" s="79"/>
      <c r="F129" s="79"/>
      <c r="G129" s="79"/>
      <c r="H129" s="79"/>
      <c r="I129" s="78"/>
      <c r="J129" s="93"/>
      <c r="K129" s="93"/>
      <c r="L129" s="93"/>
      <c r="M129" s="93"/>
      <c r="N129" s="94"/>
      <c r="O129" s="70"/>
      <c r="P129" s="71"/>
      <c r="Q129" s="70"/>
      <c r="R129" s="71"/>
      <c r="S129" s="70"/>
      <c r="T129" s="72"/>
      <c r="U129" s="177"/>
      <c r="V129" s="178"/>
      <c r="Z129" s="133"/>
      <c r="AA129" s="86"/>
      <c r="AB129" s="86"/>
      <c r="AD129" s="86"/>
      <c r="AE129" s="86"/>
      <c r="AF129" s="86"/>
      <c r="AG129" s="86"/>
      <c r="AH129" s="86"/>
      <c r="AI129" s="86"/>
      <c r="AJ129" s="86"/>
      <c r="AK129" s="86"/>
      <c r="AL129" s="86"/>
      <c r="AM129" s="86"/>
      <c r="AN129" s="86"/>
      <c r="AO129" s="86"/>
      <c r="AP129" s="86"/>
      <c r="AQ129" s="86"/>
      <c r="AR129" s="86"/>
      <c r="AS129" s="86"/>
      <c r="AT129" s="86"/>
      <c r="AU129" s="86"/>
    </row>
    <row r="130" spans="1:47" ht="15.6" x14ac:dyDescent="0.3">
      <c r="A130" s="129"/>
      <c r="B130" s="127">
        <v>8</v>
      </c>
      <c r="C130" s="97"/>
      <c r="D130" s="98"/>
      <c r="E130" s="98"/>
      <c r="F130" s="98"/>
      <c r="G130" s="98"/>
      <c r="H130" s="98"/>
      <c r="I130" s="99"/>
      <c r="J130" s="100"/>
      <c r="K130" s="101"/>
      <c r="L130" s="101"/>
      <c r="M130" s="101"/>
      <c r="N130" s="94"/>
      <c r="O130" s="70"/>
      <c r="P130" s="71"/>
      <c r="Q130" s="70"/>
      <c r="R130" s="71"/>
      <c r="S130" s="70"/>
      <c r="T130" s="72"/>
      <c r="U130" s="177"/>
      <c r="V130" s="178"/>
      <c r="Z130" s="92"/>
      <c r="AO130" s="104"/>
      <c r="AP130" s="64"/>
    </row>
    <row r="131" spans="1:47" ht="15.6" x14ac:dyDescent="0.3">
      <c r="A131" s="129"/>
      <c r="B131" s="126">
        <v>9</v>
      </c>
      <c r="C131" s="97"/>
      <c r="D131" s="98"/>
      <c r="E131" s="98"/>
      <c r="F131" s="98"/>
      <c r="G131" s="98"/>
      <c r="H131" s="98"/>
      <c r="I131" s="99"/>
      <c r="J131" s="101"/>
      <c r="K131" s="100"/>
      <c r="L131" s="101"/>
      <c r="M131" s="101"/>
      <c r="N131" s="94"/>
      <c r="O131" s="70"/>
      <c r="P131" s="71"/>
      <c r="Q131" s="70"/>
      <c r="R131" s="71"/>
      <c r="S131" s="70"/>
      <c r="T131" s="72"/>
      <c r="U131" s="177"/>
      <c r="V131" s="178"/>
      <c r="AA131" s="86"/>
      <c r="AB131" s="86"/>
      <c r="AD131" s="86"/>
      <c r="AE131" s="86"/>
      <c r="AF131" s="86"/>
      <c r="AG131" s="86"/>
      <c r="AH131" s="86"/>
      <c r="AI131" s="86"/>
      <c r="AJ131" s="86"/>
      <c r="AK131" s="86"/>
      <c r="AL131" s="86"/>
      <c r="AM131" s="86"/>
      <c r="AN131" s="86"/>
      <c r="AO131" s="86"/>
      <c r="AP131" s="86"/>
      <c r="AQ131" s="86"/>
      <c r="AR131" s="86"/>
      <c r="AS131" s="86"/>
      <c r="AT131" s="86"/>
      <c r="AU131" s="86"/>
    </row>
    <row r="132" spans="1:47" ht="15.6" x14ac:dyDescent="0.3">
      <c r="A132" s="129"/>
      <c r="B132" s="127">
        <v>10</v>
      </c>
      <c r="C132" s="97"/>
      <c r="D132" s="98"/>
      <c r="E132" s="98"/>
      <c r="F132" s="98"/>
      <c r="G132" s="98"/>
      <c r="H132" s="98"/>
      <c r="I132" s="99"/>
      <c r="J132" s="101"/>
      <c r="K132" s="101"/>
      <c r="L132" s="100"/>
      <c r="M132" s="101"/>
      <c r="N132" s="94"/>
      <c r="O132" s="70"/>
      <c r="P132" s="71"/>
      <c r="Q132" s="70"/>
      <c r="R132" s="71"/>
      <c r="S132" s="70"/>
      <c r="T132" s="72"/>
      <c r="U132" s="177"/>
      <c r="V132" s="178"/>
    </row>
    <row r="133" spans="1:47" ht="15.6" x14ac:dyDescent="0.3">
      <c r="A133" s="129"/>
      <c r="B133" s="126">
        <v>11</v>
      </c>
      <c r="C133" s="97"/>
      <c r="D133" s="98"/>
      <c r="E133" s="98"/>
      <c r="F133" s="98"/>
      <c r="G133" s="98"/>
      <c r="H133" s="98"/>
      <c r="I133" s="99"/>
      <c r="J133" s="101"/>
      <c r="K133" s="101"/>
      <c r="L133" s="101"/>
      <c r="M133" s="100"/>
      <c r="N133" s="94"/>
      <c r="O133" s="70"/>
      <c r="P133" s="71"/>
      <c r="Q133" s="70"/>
      <c r="R133" s="71"/>
      <c r="S133" s="70"/>
      <c r="T133" s="72"/>
      <c r="U133" s="177"/>
      <c r="V133" s="178"/>
      <c r="AA133" s="86"/>
      <c r="AB133" s="86"/>
      <c r="AC133" s="86"/>
      <c r="AD133" s="86"/>
      <c r="AE133" s="86"/>
      <c r="AF133" s="86"/>
      <c r="AG133" s="86"/>
      <c r="AH133" s="86"/>
      <c r="AI133" s="86"/>
      <c r="AJ133" s="86"/>
      <c r="AK133" s="86"/>
      <c r="AL133" s="86"/>
      <c r="AM133" s="86"/>
    </row>
    <row r="134" spans="1:47" ht="16.2" thickBot="1" x14ac:dyDescent="0.35">
      <c r="A134" s="131"/>
      <c r="B134" s="132">
        <v>12</v>
      </c>
      <c r="C134" s="107"/>
      <c r="D134" s="108"/>
      <c r="E134" s="108"/>
      <c r="F134" s="108"/>
      <c r="G134" s="108"/>
      <c r="H134" s="108"/>
      <c r="I134" s="108"/>
      <c r="J134" s="109"/>
      <c r="K134" s="109"/>
      <c r="L134" s="109"/>
      <c r="M134" s="109"/>
      <c r="N134" s="110"/>
      <c r="O134" s="111"/>
      <c r="P134" s="112"/>
      <c r="Q134" s="111"/>
      <c r="R134" s="112"/>
      <c r="S134" s="111"/>
      <c r="T134" s="113"/>
      <c r="U134" s="179"/>
      <c r="V134" s="180"/>
    </row>
    <row r="135" spans="1:47" ht="16.5" customHeight="1" x14ac:dyDescent="0.25"/>
    <row r="136" spans="1:47" ht="16.5" customHeight="1" x14ac:dyDescent="0.25">
      <c r="A136" s="86" t="s">
        <v>423</v>
      </c>
      <c r="B136" s="85"/>
      <c r="C136" s="85"/>
      <c r="D136" s="85"/>
      <c r="E136" s="85"/>
      <c r="F136" s="85"/>
      <c r="G136" s="85"/>
      <c r="H136" s="85"/>
      <c r="I136" s="85"/>
      <c r="J136" s="85"/>
      <c r="K136" s="85"/>
      <c r="L136" s="85"/>
      <c r="M136" s="85"/>
      <c r="N136" s="85"/>
      <c r="O136" s="86"/>
      <c r="P136" s="87"/>
      <c r="Q136" s="75"/>
      <c r="Z136" s="121"/>
      <c r="AA136" s="86"/>
      <c r="AB136" s="86"/>
      <c r="AC136" s="86"/>
      <c r="AD136" s="86"/>
      <c r="AE136" s="86"/>
      <c r="AF136" s="86"/>
      <c r="AG136" s="86"/>
      <c r="AH136" s="86"/>
      <c r="AI136" s="86"/>
      <c r="AJ136" s="86"/>
      <c r="AK136" s="86"/>
      <c r="AL136" s="86"/>
      <c r="AM136" s="86"/>
      <c r="AN136" s="86"/>
      <c r="AO136" s="86"/>
      <c r="AP136" s="86"/>
      <c r="AQ136" s="86"/>
      <c r="AR136" s="86"/>
      <c r="AS136" s="86"/>
      <c r="AT136" s="86"/>
      <c r="AU136" s="86"/>
    </row>
    <row r="137" spans="1:47" ht="16.5" customHeight="1" x14ac:dyDescent="0.25">
      <c r="A137" s="121"/>
      <c r="B137" s="86"/>
      <c r="C137" s="86"/>
      <c r="D137" s="86"/>
      <c r="E137" s="86"/>
      <c r="F137" s="86"/>
      <c r="G137" s="86"/>
      <c r="H137" s="86"/>
      <c r="I137" s="86"/>
      <c r="J137" s="86"/>
      <c r="K137" s="86"/>
      <c r="L137" s="86"/>
      <c r="M137" s="86"/>
      <c r="N137" s="86"/>
      <c r="O137" s="86"/>
      <c r="P137" s="86"/>
      <c r="Z137" s="86"/>
    </row>
    <row r="138" spans="1:47" ht="16.5" customHeight="1" x14ac:dyDescent="0.25">
      <c r="A138" s="86"/>
      <c r="I138" s="86"/>
      <c r="J138" s="86"/>
      <c r="K138" s="86"/>
      <c r="L138" s="86"/>
      <c r="M138" s="86"/>
      <c r="N138" s="85"/>
      <c r="O138" s="85"/>
      <c r="P138" s="102"/>
      <c r="Q138" s="73"/>
      <c r="AA138" s="86"/>
      <c r="AB138" s="86"/>
      <c r="AC138" s="86"/>
      <c r="AD138" s="86"/>
      <c r="AE138" s="86"/>
      <c r="AF138" s="86"/>
      <c r="AG138" s="86"/>
      <c r="AH138" s="86"/>
      <c r="AI138" s="86"/>
      <c r="AJ138" s="86"/>
      <c r="AK138" s="86"/>
      <c r="AL138" s="86"/>
      <c r="AM138" s="86"/>
      <c r="AN138" s="86"/>
      <c r="AO138" s="86"/>
      <c r="AP138" s="86"/>
      <c r="AQ138" s="86"/>
      <c r="AR138" s="86"/>
      <c r="AS138" s="86"/>
      <c r="AT138" s="86"/>
      <c r="AU138" s="86"/>
    </row>
    <row r="139" spans="1:47" ht="16.5" customHeight="1" x14ac:dyDescent="0.25">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92"/>
    </row>
    <row r="140" spans="1:47" ht="16.5" customHeight="1" x14ac:dyDescent="0.25">
      <c r="A140" s="92"/>
      <c r="Z140" s="92"/>
      <c r="AA140" s="86"/>
      <c r="AB140" s="86"/>
      <c r="AC140" s="86"/>
      <c r="AD140" s="86"/>
      <c r="AE140" s="86"/>
      <c r="AF140" s="86"/>
      <c r="AG140" s="86"/>
      <c r="AH140" s="86"/>
      <c r="AI140" s="86"/>
      <c r="AJ140" s="86"/>
      <c r="AK140" s="86"/>
      <c r="AL140" s="86"/>
      <c r="AM140" s="86"/>
      <c r="AN140" s="86"/>
      <c r="AO140" s="86"/>
      <c r="AP140" s="86"/>
      <c r="AQ140" s="86"/>
      <c r="AR140" s="86"/>
      <c r="AS140" s="86"/>
      <c r="AT140" s="86"/>
      <c r="AU140" s="86"/>
    </row>
    <row r="141" spans="1:47" ht="16.5" customHeight="1" x14ac:dyDescent="0.25">
      <c r="A141" s="9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47" ht="16.5" customHeight="1" x14ac:dyDescent="0.25">
      <c r="AA142" s="86"/>
      <c r="AB142" s="86"/>
      <c r="AC142" s="86"/>
    </row>
    <row r="143" spans="1:47" ht="16.5" customHeight="1" x14ac:dyDescent="0.25">
      <c r="B143" s="86"/>
      <c r="C143" s="86"/>
      <c r="D143" s="86"/>
    </row>
    <row r="144" spans="1:47" ht="22.8" x14ac:dyDescent="0.4">
      <c r="A144" s="122" t="s">
        <v>497</v>
      </c>
    </row>
    <row r="145" spans="1:42" ht="13.8" thickBot="1" x14ac:dyDescent="0.3"/>
    <row r="146" spans="1:42" ht="100.05" customHeight="1" thickBot="1" x14ac:dyDescent="0.55000000000000004">
      <c r="A146" s="181" t="str">
        <f>CONCATENATE(AH7,"                ",AG7)</f>
        <v>SABEL                groot wapen</v>
      </c>
      <c r="B146" s="182"/>
      <c r="C146" s="183" t="str">
        <f>CONCATENATE(AE7,"                     ", AF7)</f>
        <v>LOPER                      gemengd elek./mech.</v>
      </c>
      <c r="D146" s="184"/>
      <c r="E146" s="185"/>
      <c r="F146" s="185"/>
      <c r="G146" s="185"/>
      <c r="H146" s="185"/>
      <c r="I146" s="185"/>
      <c r="J146" s="185"/>
      <c r="K146" s="186"/>
      <c r="L146" s="187">
        <f>AC7</f>
        <v>0</v>
      </c>
      <c r="M146" s="188"/>
      <c r="N146" s="52" t="s">
        <v>369</v>
      </c>
      <c r="O146" s="189" t="s">
        <v>370</v>
      </c>
      <c r="P146" s="190"/>
      <c r="Q146" s="189" t="s">
        <v>371</v>
      </c>
      <c r="R146" s="190"/>
      <c r="S146" s="189" t="s">
        <v>372</v>
      </c>
      <c r="T146" s="190"/>
      <c r="U146" s="191" t="s">
        <v>451</v>
      </c>
      <c r="V146" s="192"/>
      <c r="W146" s="140"/>
      <c r="X146" s="148" t="s">
        <v>499</v>
      </c>
      <c r="Y146" s="142"/>
    </row>
    <row r="147" spans="1:42" ht="16.2" thickBot="1" x14ac:dyDescent="0.35">
      <c r="A147" s="59" t="s">
        <v>375</v>
      </c>
      <c r="B147" s="123"/>
      <c r="C147" s="55">
        <v>1</v>
      </c>
      <c r="D147" s="56">
        <v>2</v>
      </c>
      <c r="E147" s="56">
        <v>3</v>
      </c>
      <c r="F147" s="56">
        <v>4</v>
      </c>
      <c r="G147" s="56">
        <v>5</v>
      </c>
      <c r="H147" s="56">
        <v>6</v>
      </c>
      <c r="I147" s="56">
        <v>7</v>
      </c>
      <c r="J147" s="56">
        <v>8</v>
      </c>
      <c r="K147" s="56">
        <v>9</v>
      </c>
      <c r="L147" s="57">
        <v>10</v>
      </c>
      <c r="M147" s="57">
        <v>11</v>
      </c>
      <c r="N147" s="58">
        <v>12</v>
      </c>
      <c r="O147" s="59" t="s">
        <v>376</v>
      </c>
      <c r="P147" s="60" t="s">
        <v>377</v>
      </c>
      <c r="Q147" s="61" t="s">
        <v>376</v>
      </c>
      <c r="R147" s="58" t="s">
        <v>377</v>
      </c>
      <c r="S147" s="61" t="s">
        <v>376</v>
      </c>
      <c r="T147" s="62" t="s">
        <v>377</v>
      </c>
      <c r="U147" s="193"/>
      <c r="V147" s="194"/>
      <c r="W147" s="141"/>
      <c r="X147" s="141"/>
      <c r="Y147" s="141"/>
    </row>
    <row r="148" spans="1:42" ht="15.6" x14ac:dyDescent="0.3">
      <c r="A148" s="1"/>
      <c r="B148" s="126">
        <v>1</v>
      </c>
      <c r="C148" s="66"/>
      <c r="D148" s="67"/>
      <c r="E148" s="67"/>
      <c r="F148" s="67"/>
      <c r="G148" s="67"/>
      <c r="H148" s="67"/>
      <c r="I148" s="67"/>
      <c r="J148" s="68"/>
      <c r="K148" s="68"/>
      <c r="L148" s="68"/>
      <c r="M148" s="68"/>
      <c r="N148" s="69"/>
      <c r="O148" s="70"/>
      <c r="P148" s="71"/>
      <c r="Q148" s="70"/>
      <c r="R148" s="71"/>
      <c r="S148" s="70"/>
      <c r="T148" s="72"/>
      <c r="U148" s="177"/>
      <c r="V148" s="178"/>
    </row>
    <row r="149" spans="1:42" ht="15.6" x14ac:dyDescent="0.3">
      <c r="A149" s="30"/>
      <c r="B149" s="127">
        <v>2</v>
      </c>
      <c r="C149" s="77"/>
      <c r="D149" s="78"/>
      <c r="E149" s="79"/>
      <c r="F149" s="79"/>
      <c r="G149" s="79"/>
      <c r="H149" s="79"/>
      <c r="I149" s="79"/>
      <c r="J149" s="80"/>
      <c r="K149" s="80"/>
      <c r="L149" s="80"/>
      <c r="M149" s="80"/>
      <c r="N149" s="69"/>
      <c r="O149" s="70"/>
      <c r="P149" s="71"/>
      <c r="Q149" s="70"/>
      <c r="R149" s="71"/>
      <c r="S149" s="70"/>
      <c r="T149" s="72"/>
      <c r="U149" s="177"/>
      <c r="V149" s="178"/>
    </row>
    <row r="150" spans="1:42" ht="15.6" x14ac:dyDescent="0.3">
      <c r="A150" s="1"/>
      <c r="B150" s="126">
        <v>3</v>
      </c>
      <c r="C150" s="77"/>
      <c r="D150" s="79"/>
      <c r="E150" s="78"/>
      <c r="F150" s="79"/>
      <c r="G150" s="79"/>
      <c r="H150" s="79"/>
      <c r="I150" s="79"/>
      <c r="J150" s="80"/>
      <c r="K150" s="80"/>
      <c r="L150" s="80"/>
      <c r="M150" s="80"/>
      <c r="N150" s="69"/>
      <c r="O150" s="70"/>
      <c r="P150" s="71"/>
      <c r="Q150" s="70"/>
      <c r="R150" s="71"/>
      <c r="S150" s="70"/>
      <c r="T150" s="72"/>
      <c r="U150" s="177"/>
      <c r="V150" s="178"/>
    </row>
    <row r="151" spans="1:42" ht="15.6" x14ac:dyDescent="0.3">
      <c r="A151" s="1"/>
      <c r="B151" s="127">
        <v>4</v>
      </c>
      <c r="C151" s="77"/>
      <c r="D151" s="79"/>
      <c r="E151" s="79"/>
      <c r="F151" s="78"/>
      <c r="G151" s="79"/>
      <c r="H151" s="79"/>
      <c r="I151" s="79"/>
      <c r="J151" s="80"/>
      <c r="K151" s="80"/>
      <c r="L151" s="80"/>
      <c r="M151" s="80"/>
      <c r="N151" s="69"/>
      <c r="O151" s="70"/>
      <c r="P151" s="71"/>
      <c r="Q151" s="70"/>
      <c r="R151" s="71"/>
      <c r="S151" s="70"/>
      <c r="T151" s="72"/>
      <c r="U151" s="177"/>
      <c r="V151" s="178"/>
    </row>
    <row r="152" spans="1:42" ht="15.6" x14ac:dyDescent="0.3">
      <c r="A152" s="1"/>
      <c r="B152" s="126">
        <v>5</v>
      </c>
      <c r="C152" s="77"/>
      <c r="D152" s="79"/>
      <c r="E152" s="79"/>
      <c r="F152" s="79"/>
      <c r="G152" s="78"/>
      <c r="H152" s="79"/>
      <c r="I152" s="79"/>
      <c r="J152" s="80"/>
      <c r="K152" s="80"/>
      <c r="L152" s="80"/>
      <c r="M152" s="80"/>
      <c r="N152" s="69"/>
      <c r="O152" s="70"/>
      <c r="P152" s="71"/>
      <c r="Q152" s="70"/>
      <c r="R152" s="71"/>
      <c r="S152" s="70"/>
      <c r="T152" s="72"/>
      <c r="U152" s="177"/>
      <c r="V152" s="178"/>
    </row>
    <row r="153" spans="1:42" ht="15.6" x14ac:dyDescent="0.3">
      <c r="A153" s="31"/>
      <c r="B153" s="127">
        <v>6</v>
      </c>
      <c r="C153" s="77"/>
      <c r="D153" s="79"/>
      <c r="E153" s="79"/>
      <c r="F153" s="79"/>
      <c r="G153" s="79"/>
      <c r="H153" s="78"/>
      <c r="I153" s="79"/>
      <c r="J153" s="80"/>
      <c r="K153" s="80"/>
      <c r="L153" s="80"/>
      <c r="M153" s="80"/>
      <c r="N153" s="69"/>
      <c r="O153" s="70"/>
      <c r="P153" s="71"/>
      <c r="Q153" s="70"/>
      <c r="R153" s="71"/>
      <c r="S153" s="70"/>
      <c r="T153" s="72"/>
      <c r="U153" s="177"/>
      <c r="V153" s="178"/>
    </row>
    <row r="154" spans="1:42" ht="15.6" x14ac:dyDescent="0.3">
      <c r="A154" s="30"/>
      <c r="B154" s="126">
        <v>7</v>
      </c>
      <c r="C154" s="77"/>
      <c r="D154" s="79"/>
      <c r="E154" s="79"/>
      <c r="F154" s="79"/>
      <c r="G154" s="79"/>
      <c r="H154" s="79"/>
      <c r="I154" s="78"/>
      <c r="J154" s="93"/>
      <c r="K154" s="93"/>
      <c r="L154" s="93"/>
      <c r="M154" s="93"/>
      <c r="N154" s="94"/>
      <c r="O154" s="70"/>
      <c r="P154" s="71"/>
      <c r="Q154" s="70"/>
      <c r="R154" s="71"/>
      <c r="S154" s="70"/>
      <c r="T154" s="72"/>
      <c r="U154" s="177"/>
      <c r="V154" s="178"/>
    </row>
    <row r="155" spans="1:42" ht="15.6" x14ac:dyDescent="0.3">
      <c r="A155" s="1"/>
      <c r="B155" s="127">
        <v>8</v>
      </c>
      <c r="C155" s="97"/>
      <c r="D155" s="98"/>
      <c r="E155" s="98"/>
      <c r="F155" s="98"/>
      <c r="G155" s="98"/>
      <c r="H155" s="98"/>
      <c r="I155" s="99"/>
      <c r="J155" s="100"/>
      <c r="K155" s="101"/>
      <c r="L155" s="101"/>
      <c r="M155" s="101"/>
      <c r="N155" s="94"/>
      <c r="O155" s="70"/>
      <c r="P155" s="71"/>
      <c r="Q155" s="70"/>
      <c r="R155" s="71"/>
      <c r="S155" s="70"/>
      <c r="T155" s="72"/>
      <c r="U155" s="177"/>
      <c r="V155" s="178"/>
    </row>
    <row r="156" spans="1:42" ht="15.6" x14ac:dyDescent="0.3">
      <c r="A156" s="1"/>
      <c r="B156" s="126">
        <v>9</v>
      </c>
      <c r="C156" s="97"/>
      <c r="D156" s="98"/>
      <c r="E156" s="98"/>
      <c r="F156" s="98"/>
      <c r="G156" s="98"/>
      <c r="H156" s="98"/>
      <c r="I156" s="99"/>
      <c r="J156" s="101"/>
      <c r="K156" s="100"/>
      <c r="L156" s="101"/>
      <c r="M156" s="101"/>
      <c r="N156" s="94"/>
      <c r="O156" s="70"/>
      <c r="P156" s="71"/>
      <c r="Q156" s="70"/>
      <c r="R156" s="71"/>
      <c r="S156" s="70"/>
      <c r="T156" s="72"/>
      <c r="U156" s="177"/>
      <c r="V156" s="178"/>
    </row>
    <row r="157" spans="1:42" ht="15.6" x14ac:dyDescent="0.3">
      <c r="A157" s="129"/>
      <c r="B157" s="127">
        <v>10</v>
      </c>
      <c r="C157" s="97"/>
      <c r="D157" s="98"/>
      <c r="E157" s="98"/>
      <c r="F157" s="98"/>
      <c r="G157" s="98"/>
      <c r="H157" s="98"/>
      <c r="I157" s="99"/>
      <c r="J157" s="101"/>
      <c r="K157" s="101"/>
      <c r="L157" s="100"/>
      <c r="M157" s="101"/>
      <c r="N157" s="94"/>
      <c r="O157" s="70"/>
      <c r="P157" s="71"/>
      <c r="Q157" s="70"/>
      <c r="R157" s="71"/>
      <c r="S157" s="70"/>
      <c r="T157" s="72"/>
      <c r="U157" s="177"/>
      <c r="V157" s="178"/>
      <c r="Z157" s="121"/>
      <c r="AA157" s="85"/>
      <c r="AB157" s="85"/>
      <c r="AC157" s="85"/>
      <c r="AD157" s="85"/>
      <c r="AE157" s="85"/>
      <c r="AF157" s="85"/>
      <c r="AG157" s="85"/>
      <c r="AH157" s="85"/>
      <c r="AI157" s="85"/>
      <c r="AJ157" s="85"/>
      <c r="AK157" s="85"/>
      <c r="AL157" s="85"/>
      <c r="AM157" s="85"/>
      <c r="AN157" s="86"/>
      <c r="AO157" s="87"/>
      <c r="AP157" s="75"/>
    </row>
    <row r="158" spans="1:42" ht="15.6" x14ac:dyDescent="0.3">
      <c r="A158" s="129"/>
      <c r="B158" s="126">
        <v>11</v>
      </c>
      <c r="C158" s="97"/>
      <c r="D158" s="98"/>
      <c r="E158" s="98"/>
      <c r="F158" s="98"/>
      <c r="G158" s="98"/>
      <c r="H158" s="98"/>
      <c r="I158" s="99"/>
      <c r="J158" s="101"/>
      <c r="K158" s="101"/>
      <c r="L158" s="101"/>
      <c r="M158" s="100"/>
      <c r="N158" s="94"/>
      <c r="O158" s="70"/>
      <c r="P158" s="71"/>
      <c r="Q158" s="70"/>
      <c r="R158" s="71"/>
      <c r="S158" s="70"/>
      <c r="T158" s="72"/>
      <c r="U158" s="177"/>
      <c r="V158" s="178"/>
      <c r="Z158" s="88"/>
      <c r="AA158" s="89"/>
      <c r="AB158" s="85"/>
      <c r="AC158" s="85"/>
      <c r="AD158" s="85"/>
      <c r="AE158" s="85"/>
      <c r="AF158" s="85"/>
      <c r="AG158" s="85"/>
      <c r="AH158" s="85"/>
      <c r="AI158" s="85"/>
      <c r="AJ158" s="85"/>
      <c r="AK158" s="85"/>
      <c r="AL158" s="85"/>
      <c r="AM158" s="85"/>
      <c r="AN158" s="86"/>
      <c r="AO158" s="87"/>
      <c r="AP158" s="75"/>
    </row>
    <row r="159" spans="1:42" ht="16.2" thickBot="1" x14ac:dyDescent="0.35">
      <c r="A159" s="131"/>
      <c r="B159" s="132">
        <v>12</v>
      </c>
      <c r="C159" s="107"/>
      <c r="D159" s="108"/>
      <c r="E159" s="108"/>
      <c r="F159" s="108"/>
      <c r="G159" s="108"/>
      <c r="H159" s="108"/>
      <c r="I159" s="108"/>
      <c r="J159" s="109"/>
      <c r="K159" s="109"/>
      <c r="L159" s="109"/>
      <c r="M159" s="109"/>
      <c r="N159" s="110"/>
      <c r="O159" s="111"/>
      <c r="P159" s="112"/>
      <c r="Q159" s="111"/>
      <c r="R159" s="112"/>
      <c r="S159" s="111"/>
      <c r="T159" s="113"/>
      <c r="U159" s="179"/>
      <c r="V159" s="180"/>
      <c r="Z159" s="121"/>
      <c r="AA159" s="85"/>
      <c r="AB159" s="85"/>
      <c r="AC159" s="85"/>
      <c r="AD159" s="85"/>
      <c r="AE159" s="85"/>
      <c r="AF159" s="85"/>
      <c r="AG159" s="85"/>
      <c r="AH159" s="85"/>
      <c r="AI159" s="85"/>
      <c r="AJ159" s="85"/>
      <c r="AK159" s="92"/>
      <c r="AL159" s="86"/>
      <c r="AM159" s="86"/>
      <c r="AN159" s="86"/>
      <c r="AO159" s="87"/>
      <c r="AP159" s="75"/>
    </row>
    <row r="160" spans="1:42" ht="15" x14ac:dyDescent="0.25">
      <c r="Z160" s="86"/>
      <c r="AA160" s="86"/>
      <c r="AB160" s="85"/>
      <c r="AC160" s="85"/>
      <c r="AD160" s="85"/>
      <c r="AE160" s="85"/>
      <c r="AF160" s="85"/>
      <c r="AG160" s="85"/>
      <c r="AH160" s="85"/>
      <c r="AI160" s="85"/>
      <c r="AJ160" s="85"/>
      <c r="AK160" s="85"/>
      <c r="AL160" s="86"/>
      <c r="AM160" s="86"/>
      <c r="AN160" s="86"/>
      <c r="AO160" s="87"/>
      <c r="AP160" s="75"/>
    </row>
    <row r="161" spans="1:47" ht="15" x14ac:dyDescent="0.25">
      <c r="A161" s="86" t="s">
        <v>423</v>
      </c>
      <c r="Z161" s="89"/>
      <c r="AA161" s="89"/>
      <c r="AB161" s="85"/>
      <c r="AC161" s="85"/>
      <c r="AD161" s="85"/>
      <c r="AE161" s="85"/>
      <c r="AF161" s="85"/>
      <c r="AG161" s="85"/>
      <c r="AH161" s="85"/>
      <c r="AI161" s="85"/>
      <c r="AJ161" s="85"/>
      <c r="AK161" s="85"/>
      <c r="AL161" s="86"/>
      <c r="AM161" s="86"/>
      <c r="AN161" s="86"/>
      <c r="AO161" s="87"/>
      <c r="AP161" s="75"/>
    </row>
    <row r="162" spans="1:47" x14ac:dyDescent="0.25">
      <c r="A162" s="121"/>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121"/>
      <c r="AA162" s="86"/>
      <c r="AB162" s="86"/>
      <c r="AC162" s="86"/>
      <c r="AD162" s="86"/>
      <c r="AE162" s="86"/>
      <c r="AF162" s="86"/>
      <c r="AG162" s="86"/>
      <c r="AH162" s="86"/>
      <c r="AI162" s="86"/>
      <c r="AJ162" s="86"/>
      <c r="AK162" s="86"/>
      <c r="AL162" s="86"/>
      <c r="AM162" s="86"/>
      <c r="AN162" s="86"/>
      <c r="AO162" s="86"/>
    </row>
    <row r="163" spans="1:47" ht="15" x14ac:dyDescent="0.25">
      <c r="A163" s="86"/>
      <c r="Z163" s="86"/>
      <c r="AH163" s="86"/>
      <c r="AI163" s="86"/>
      <c r="AJ163" s="86"/>
      <c r="AK163" s="86"/>
      <c r="AL163" s="86"/>
      <c r="AM163" s="85"/>
      <c r="AN163" s="85"/>
      <c r="AO163" s="102"/>
      <c r="AP163" s="73"/>
    </row>
    <row r="164" spans="1:47" ht="15" x14ac:dyDescent="0.2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9"/>
      <c r="AA164" s="89"/>
      <c r="AB164" s="85"/>
      <c r="AC164" s="85"/>
      <c r="AD164" s="85"/>
      <c r="AE164" s="85"/>
      <c r="AF164" s="85"/>
      <c r="AG164" s="85"/>
      <c r="AH164" s="85"/>
      <c r="AI164" s="86"/>
      <c r="AJ164" s="86"/>
      <c r="AK164" s="86"/>
      <c r="AL164" s="86"/>
      <c r="AM164" s="86"/>
      <c r="AN164" s="85"/>
      <c r="AO164" s="102"/>
      <c r="AP164" s="73"/>
    </row>
    <row r="165" spans="1:47" x14ac:dyDescent="0.25">
      <c r="A165" s="92"/>
      <c r="Z165" s="121"/>
      <c r="AA165" s="86"/>
      <c r="AB165" s="86"/>
      <c r="AC165" s="86"/>
      <c r="AD165" s="86"/>
      <c r="AE165" s="86"/>
      <c r="AF165" s="86"/>
      <c r="AG165" s="86"/>
      <c r="AH165" s="86"/>
      <c r="AI165" s="86"/>
      <c r="AJ165" s="86"/>
      <c r="AK165" s="86"/>
      <c r="AL165" s="86"/>
      <c r="AM165" s="86"/>
      <c r="AN165" s="86"/>
      <c r="AO165" s="86"/>
      <c r="AP165" s="86"/>
      <c r="AQ165" s="86"/>
      <c r="AR165" s="86"/>
      <c r="AS165" s="86"/>
      <c r="AT165" s="86"/>
      <c r="AU165" s="86"/>
    </row>
    <row r="166" spans="1:47" ht="15" x14ac:dyDescent="0.25">
      <c r="A166" s="9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K166" s="92"/>
      <c r="AL166" s="92"/>
      <c r="AM166" s="92"/>
      <c r="AN166" s="92"/>
      <c r="AO166" s="104"/>
      <c r="AP166" s="64"/>
    </row>
    <row r="167" spans="1:47" ht="15.6" x14ac:dyDescent="0.3">
      <c r="Z167" s="86"/>
      <c r="AA167" s="86"/>
      <c r="AB167" s="86"/>
      <c r="AC167" s="86"/>
      <c r="AD167" s="86"/>
      <c r="AE167" s="86"/>
      <c r="AF167" s="86"/>
      <c r="AG167" s="86"/>
      <c r="AH167" s="86"/>
      <c r="AI167" s="86"/>
      <c r="AJ167" s="86"/>
      <c r="AK167" s="86"/>
      <c r="AL167" s="86"/>
      <c r="AM167" s="86"/>
      <c r="AN167" s="86"/>
      <c r="AO167" s="114"/>
      <c r="AP167" s="115"/>
    </row>
    <row r="168" spans="1:47" ht="15.6" x14ac:dyDescent="0.3">
      <c r="B168" s="86"/>
      <c r="C168" s="86"/>
      <c r="D168" s="86"/>
      <c r="Z168" s="121"/>
      <c r="AA168" s="86"/>
      <c r="AB168" s="86"/>
      <c r="AC168" s="86"/>
      <c r="AD168" s="86"/>
      <c r="AE168" s="86"/>
      <c r="AF168" s="86"/>
      <c r="AG168" s="86"/>
      <c r="AH168" s="86"/>
      <c r="AI168" s="86"/>
      <c r="AJ168" s="86"/>
      <c r="AK168" s="86"/>
      <c r="AL168" s="86"/>
      <c r="AM168" s="86"/>
      <c r="AN168" s="86"/>
      <c r="AO168" s="114"/>
      <c r="AP168" s="115"/>
    </row>
    <row r="169" spans="1:47" ht="22.8" x14ac:dyDescent="0.4">
      <c r="A169" s="122" t="s">
        <v>497</v>
      </c>
      <c r="Z169" s="86"/>
      <c r="AO169" s="114"/>
      <c r="AP169" s="115"/>
    </row>
    <row r="170" spans="1:47" ht="16.2" thickBot="1" x14ac:dyDescent="0.35">
      <c r="Z170" s="86"/>
      <c r="AA170" s="86"/>
      <c r="AB170" s="86"/>
      <c r="AC170" s="86"/>
      <c r="AD170" s="86"/>
      <c r="AE170" s="86"/>
      <c r="AF170" s="86"/>
      <c r="AG170" s="86"/>
      <c r="AH170" s="86"/>
      <c r="AI170" s="86"/>
      <c r="AJ170" s="86"/>
      <c r="AK170" s="86"/>
      <c r="AL170" s="86"/>
      <c r="AM170" s="86"/>
      <c r="AN170" s="86"/>
      <c r="AO170" s="114"/>
      <c r="AP170" s="115"/>
    </row>
    <row r="171" spans="1:47" ht="100.05" customHeight="1" thickBot="1" x14ac:dyDescent="0.55000000000000004">
      <c r="A171" s="181" t="str">
        <f>CONCATENATE(AH8,"                ",AG8)</f>
        <v>SABEL                groot wapen</v>
      </c>
      <c r="B171" s="182"/>
      <c r="C171" s="183" t="str">
        <f>CONCATENATE(AE8,"                     ", AF8)</f>
        <v>LOPER                      gemengd elek./mech.</v>
      </c>
      <c r="D171" s="184"/>
      <c r="E171" s="185"/>
      <c r="F171" s="185"/>
      <c r="G171" s="185"/>
      <c r="H171" s="185"/>
      <c r="I171" s="185"/>
      <c r="J171" s="185"/>
      <c r="K171" s="186"/>
      <c r="L171" s="187">
        <f>AC8</f>
        <v>0</v>
      </c>
      <c r="M171" s="188"/>
      <c r="N171" s="52" t="s">
        <v>369</v>
      </c>
      <c r="O171" s="189" t="s">
        <v>370</v>
      </c>
      <c r="P171" s="190"/>
      <c r="Q171" s="189" t="s">
        <v>371</v>
      </c>
      <c r="R171" s="190"/>
      <c r="S171" s="189" t="s">
        <v>372</v>
      </c>
      <c r="T171" s="190"/>
      <c r="U171" s="191" t="s">
        <v>451</v>
      </c>
      <c r="V171" s="192"/>
      <c r="W171" s="140"/>
      <c r="X171" s="148" t="s">
        <v>500</v>
      </c>
      <c r="Y171" s="142"/>
      <c r="Z171" s="86"/>
      <c r="AA171" s="86"/>
      <c r="AB171" s="86"/>
      <c r="AC171" s="86"/>
      <c r="AD171" s="86"/>
      <c r="AE171" s="86"/>
      <c r="AF171" s="86"/>
      <c r="AG171" s="86"/>
      <c r="AH171" s="86"/>
      <c r="AI171" s="86"/>
      <c r="AJ171" s="86"/>
      <c r="AK171" s="86"/>
      <c r="AL171" s="86"/>
      <c r="AM171" s="86"/>
      <c r="AN171" s="86"/>
      <c r="AO171" s="114"/>
      <c r="AP171" s="115"/>
    </row>
    <row r="172" spans="1:47" ht="16.2" thickBot="1" x14ac:dyDescent="0.35">
      <c r="A172" s="59" t="s">
        <v>375</v>
      </c>
      <c r="B172" s="123"/>
      <c r="C172" s="55">
        <v>1</v>
      </c>
      <c r="D172" s="56">
        <v>2</v>
      </c>
      <c r="E172" s="56">
        <v>3</v>
      </c>
      <c r="F172" s="56">
        <v>4</v>
      </c>
      <c r="G172" s="56">
        <v>5</v>
      </c>
      <c r="H172" s="56">
        <v>6</v>
      </c>
      <c r="I172" s="56">
        <v>7</v>
      </c>
      <c r="J172" s="56">
        <v>8</v>
      </c>
      <c r="K172" s="56">
        <v>9</v>
      </c>
      <c r="L172" s="57">
        <v>10</v>
      </c>
      <c r="M172" s="57">
        <v>11</v>
      </c>
      <c r="N172" s="58">
        <v>12</v>
      </c>
      <c r="O172" s="59" t="s">
        <v>376</v>
      </c>
      <c r="P172" s="60" t="s">
        <v>377</v>
      </c>
      <c r="Q172" s="61" t="s">
        <v>376</v>
      </c>
      <c r="R172" s="58" t="s">
        <v>377</v>
      </c>
      <c r="S172" s="61" t="s">
        <v>376</v>
      </c>
      <c r="T172" s="62" t="s">
        <v>377</v>
      </c>
      <c r="U172" s="193"/>
      <c r="V172" s="194"/>
      <c r="W172" s="141"/>
      <c r="X172" s="141"/>
      <c r="Y172" s="141"/>
      <c r="Z172" s="86"/>
      <c r="AA172" s="86"/>
      <c r="AB172" s="86"/>
      <c r="AC172" s="86"/>
      <c r="AD172" s="86"/>
      <c r="AE172" s="86"/>
      <c r="AF172" s="86"/>
      <c r="AG172" s="86"/>
      <c r="AH172" s="86"/>
      <c r="AI172" s="86"/>
      <c r="AJ172" s="86"/>
      <c r="AK172" s="86"/>
      <c r="AL172" s="86"/>
      <c r="AM172" s="86"/>
      <c r="AN172" s="86"/>
      <c r="AO172" s="114"/>
      <c r="AP172" s="115"/>
    </row>
    <row r="173" spans="1:47" ht="15.75" customHeight="1" x14ac:dyDescent="0.3">
      <c r="A173" s="129"/>
      <c r="B173" s="126">
        <v>1</v>
      </c>
      <c r="C173" s="66"/>
      <c r="D173" s="67"/>
      <c r="E173" s="67"/>
      <c r="F173" s="67"/>
      <c r="G173" s="67"/>
      <c r="H173" s="67"/>
      <c r="I173" s="67"/>
      <c r="J173" s="68"/>
      <c r="K173" s="68"/>
      <c r="L173" s="68"/>
      <c r="M173" s="68"/>
      <c r="N173" s="69"/>
      <c r="O173" s="70"/>
      <c r="P173" s="71"/>
      <c r="Q173" s="70"/>
      <c r="R173" s="71"/>
      <c r="S173" s="70"/>
      <c r="T173" s="72"/>
      <c r="U173" s="177"/>
      <c r="V173" s="178"/>
    </row>
    <row r="174" spans="1:47" ht="15.6" x14ac:dyDescent="0.3">
      <c r="A174" s="129"/>
      <c r="B174" s="127">
        <v>2</v>
      </c>
      <c r="C174" s="77"/>
      <c r="D174" s="78"/>
      <c r="E174" s="79"/>
      <c r="F174" s="79"/>
      <c r="G174" s="79"/>
      <c r="H174" s="79"/>
      <c r="I174" s="79"/>
      <c r="J174" s="80"/>
      <c r="K174" s="80"/>
      <c r="L174" s="80"/>
      <c r="M174" s="80"/>
      <c r="N174" s="69"/>
      <c r="O174" s="70"/>
      <c r="P174" s="71"/>
      <c r="Q174" s="70"/>
      <c r="R174" s="71"/>
      <c r="S174" s="70"/>
      <c r="T174" s="72"/>
      <c r="U174" s="177"/>
      <c r="V174" s="178"/>
    </row>
    <row r="175" spans="1:47" ht="15.6" x14ac:dyDescent="0.3">
      <c r="A175" s="129"/>
      <c r="B175" s="126">
        <v>3</v>
      </c>
      <c r="C175" s="77"/>
      <c r="D175" s="79"/>
      <c r="E175" s="78"/>
      <c r="F175" s="79"/>
      <c r="G175" s="79"/>
      <c r="H175" s="79"/>
      <c r="I175" s="79"/>
      <c r="J175" s="80"/>
      <c r="K175" s="80"/>
      <c r="L175" s="80"/>
      <c r="M175" s="80"/>
      <c r="N175" s="69"/>
      <c r="O175" s="70"/>
      <c r="P175" s="71"/>
      <c r="Q175" s="70"/>
      <c r="R175" s="71"/>
      <c r="S175" s="70"/>
      <c r="T175" s="72"/>
      <c r="U175" s="177"/>
      <c r="V175" s="178"/>
    </row>
    <row r="176" spans="1:47" ht="15.6" x14ac:dyDescent="0.3">
      <c r="A176" s="129"/>
      <c r="B176" s="127">
        <v>4</v>
      </c>
      <c r="C176" s="77"/>
      <c r="D176" s="79"/>
      <c r="E176" s="79"/>
      <c r="F176" s="78"/>
      <c r="G176" s="79"/>
      <c r="H176" s="79"/>
      <c r="I176" s="79"/>
      <c r="J176" s="80"/>
      <c r="K176" s="80"/>
      <c r="L176" s="80"/>
      <c r="M176" s="80"/>
      <c r="N176" s="69"/>
      <c r="O176" s="70"/>
      <c r="P176" s="71"/>
      <c r="Q176" s="70"/>
      <c r="R176" s="71"/>
      <c r="S176" s="70"/>
      <c r="T176" s="72"/>
      <c r="U176" s="177"/>
      <c r="V176" s="178"/>
    </row>
    <row r="177" spans="1:25" ht="15.6" x14ac:dyDescent="0.3">
      <c r="A177" s="129"/>
      <c r="B177" s="126">
        <v>5</v>
      </c>
      <c r="C177" s="77"/>
      <c r="D177" s="79"/>
      <c r="E177" s="79"/>
      <c r="F177" s="79"/>
      <c r="G177" s="78"/>
      <c r="H177" s="79"/>
      <c r="I177" s="79"/>
      <c r="J177" s="80"/>
      <c r="K177" s="80"/>
      <c r="L177" s="80"/>
      <c r="M177" s="80"/>
      <c r="N177" s="69"/>
      <c r="O177" s="70"/>
      <c r="P177" s="71"/>
      <c r="Q177" s="70"/>
      <c r="R177" s="71"/>
      <c r="S177" s="70"/>
      <c r="T177" s="72"/>
      <c r="U177" s="177"/>
      <c r="V177" s="178"/>
    </row>
    <row r="178" spans="1:25" ht="15.6" x14ac:dyDescent="0.3">
      <c r="A178" s="129"/>
      <c r="B178" s="127">
        <v>6</v>
      </c>
      <c r="C178" s="77"/>
      <c r="D178" s="79"/>
      <c r="E178" s="79"/>
      <c r="F178" s="79"/>
      <c r="G178" s="79"/>
      <c r="H178" s="78"/>
      <c r="I178" s="79"/>
      <c r="J178" s="80"/>
      <c r="K178" s="80"/>
      <c r="L178" s="80"/>
      <c r="M178" s="80"/>
      <c r="N178" s="69"/>
      <c r="O178" s="70"/>
      <c r="P178" s="71"/>
      <c r="Q178" s="70"/>
      <c r="R178" s="71"/>
      <c r="S178" s="70"/>
      <c r="T178" s="72"/>
      <c r="U178" s="177"/>
      <c r="V178" s="178"/>
    </row>
    <row r="179" spans="1:25" ht="15.6" x14ac:dyDescent="0.3">
      <c r="A179" s="129"/>
      <c r="B179" s="126">
        <v>7</v>
      </c>
      <c r="C179" s="77"/>
      <c r="D179" s="79"/>
      <c r="E179" s="79"/>
      <c r="F179" s="79"/>
      <c r="G179" s="79"/>
      <c r="H179" s="79"/>
      <c r="I179" s="78"/>
      <c r="J179" s="93"/>
      <c r="K179" s="93"/>
      <c r="L179" s="93"/>
      <c r="M179" s="93"/>
      <c r="N179" s="94"/>
      <c r="O179" s="70"/>
      <c r="P179" s="71"/>
      <c r="Q179" s="70"/>
      <c r="R179" s="71"/>
      <c r="S179" s="70"/>
      <c r="T179" s="72"/>
      <c r="U179" s="177"/>
      <c r="V179" s="178"/>
    </row>
    <row r="180" spans="1:25" ht="15.6" x14ac:dyDescent="0.3">
      <c r="A180" s="129"/>
      <c r="B180" s="127">
        <v>8</v>
      </c>
      <c r="C180" s="97"/>
      <c r="D180" s="98"/>
      <c r="E180" s="98"/>
      <c r="F180" s="98"/>
      <c r="G180" s="98"/>
      <c r="H180" s="98"/>
      <c r="I180" s="99"/>
      <c r="J180" s="100"/>
      <c r="K180" s="101"/>
      <c r="L180" s="101"/>
      <c r="M180" s="101"/>
      <c r="N180" s="94"/>
      <c r="O180" s="70"/>
      <c r="P180" s="71"/>
      <c r="Q180" s="70"/>
      <c r="R180" s="71"/>
      <c r="S180" s="70"/>
      <c r="T180" s="72"/>
      <c r="U180" s="177"/>
      <c r="V180" s="178"/>
    </row>
    <row r="181" spans="1:25" ht="15.6" x14ac:dyDescent="0.3">
      <c r="A181" s="129"/>
      <c r="B181" s="126">
        <v>9</v>
      </c>
      <c r="C181" s="97"/>
      <c r="D181" s="98"/>
      <c r="E181" s="98"/>
      <c r="F181" s="98"/>
      <c r="G181" s="98"/>
      <c r="H181" s="98"/>
      <c r="I181" s="99"/>
      <c r="J181" s="101"/>
      <c r="K181" s="100"/>
      <c r="L181" s="101"/>
      <c r="M181" s="101"/>
      <c r="N181" s="94"/>
      <c r="O181" s="70"/>
      <c r="P181" s="71"/>
      <c r="Q181" s="70"/>
      <c r="R181" s="71"/>
      <c r="S181" s="70"/>
      <c r="T181" s="72"/>
      <c r="U181" s="177"/>
      <c r="V181" s="178"/>
    </row>
    <row r="182" spans="1:25" ht="15.6" x14ac:dyDescent="0.3">
      <c r="A182" s="129"/>
      <c r="B182" s="127">
        <v>10</v>
      </c>
      <c r="C182" s="97"/>
      <c r="D182" s="98"/>
      <c r="E182" s="98"/>
      <c r="F182" s="98"/>
      <c r="G182" s="98"/>
      <c r="H182" s="98"/>
      <c r="I182" s="99"/>
      <c r="J182" s="101"/>
      <c r="K182" s="101"/>
      <c r="L182" s="100"/>
      <c r="M182" s="101"/>
      <c r="N182" s="94"/>
      <c r="O182" s="70"/>
      <c r="P182" s="71"/>
      <c r="Q182" s="70"/>
      <c r="R182" s="71"/>
      <c r="S182" s="70"/>
      <c r="T182" s="72"/>
      <c r="U182" s="177"/>
      <c r="V182" s="178"/>
    </row>
    <row r="183" spans="1:25" ht="15.6" x14ac:dyDescent="0.3">
      <c r="A183" s="129"/>
      <c r="B183" s="126">
        <v>11</v>
      </c>
      <c r="C183" s="97"/>
      <c r="D183" s="98"/>
      <c r="E183" s="98"/>
      <c r="F183" s="98"/>
      <c r="G183" s="98"/>
      <c r="H183" s="98"/>
      <c r="I183" s="99"/>
      <c r="J183" s="101"/>
      <c r="K183" s="101"/>
      <c r="L183" s="101"/>
      <c r="M183" s="100"/>
      <c r="N183" s="94"/>
      <c r="O183" s="70"/>
      <c r="P183" s="71"/>
      <c r="Q183" s="70"/>
      <c r="R183" s="71"/>
      <c r="S183" s="70"/>
      <c r="T183" s="72"/>
      <c r="U183" s="177"/>
      <c r="V183" s="178"/>
    </row>
    <row r="184" spans="1:25" ht="16.2" thickBot="1" x14ac:dyDescent="0.35">
      <c r="A184" s="131"/>
      <c r="B184" s="132">
        <v>12</v>
      </c>
      <c r="C184" s="107"/>
      <c r="D184" s="108"/>
      <c r="E184" s="108"/>
      <c r="F184" s="108"/>
      <c r="G184" s="108"/>
      <c r="H184" s="108"/>
      <c r="I184" s="108"/>
      <c r="J184" s="109"/>
      <c r="K184" s="109"/>
      <c r="L184" s="109"/>
      <c r="M184" s="109"/>
      <c r="N184" s="110"/>
      <c r="O184" s="111"/>
      <c r="P184" s="112"/>
      <c r="Q184" s="111"/>
      <c r="R184" s="112"/>
      <c r="S184" s="111"/>
      <c r="T184" s="113"/>
      <c r="U184" s="179"/>
      <c r="V184" s="180"/>
    </row>
    <row r="186" spans="1:25" x14ac:dyDescent="0.25">
      <c r="A186" s="86" t="s">
        <v>423</v>
      </c>
    </row>
    <row r="187" spans="1:25" x14ac:dyDescent="0.25">
      <c r="A187" s="121"/>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ht="15" x14ac:dyDescent="0.25">
      <c r="A188" s="86"/>
      <c r="L188" s="92"/>
      <c r="M188" s="92"/>
      <c r="N188" s="92"/>
      <c r="O188" s="92"/>
      <c r="P188" s="104"/>
      <c r="Q188" s="64"/>
    </row>
    <row r="189" spans="1:25" x14ac:dyDescent="0.2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1" spans="1:25" x14ac:dyDescent="0.25">
      <c r="A191" s="9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3" spans="1:25" x14ac:dyDescent="0.25">
      <c r="B193" s="86"/>
      <c r="C193" s="86"/>
      <c r="D193" s="86"/>
    </row>
    <row r="194" spans="1:25" ht="22.8" x14ac:dyDescent="0.4">
      <c r="A194" s="122" t="s">
        <v>497</v>
      </c>
    </row>
    <row r="195" spans="1:25" ht="13.8" thickBot="1" x14ac:dyDescent="0.3"/>
    <row r="196" spans="1:25" ht="100.05" customHeight="1" thickBot="1" x14ac:dyDescent="0.55000000000000004">
      <c r="A196" s="181" t="str">
        <f>CONCATENATE(AH9,"                ",AG9)</f>
        <v>SABEL                groot wapen</v>
      </c>
      <c r="B196" s="182"/>
      <c r="C196" s="183" t="str">
        <f>CONCATENATE(AE9,"                     ", AF9)</f>
        <v>LOPER                      gemengd elek./mech.</v>
      </c>
      <c r="D196" s="184"/>
      <c r="E196" s="185"/>
      <c r="F196" s="185"/>
      <c r="G196" s="185"/>
      <c r="H196" s="185"/>
      <c r="I196" s="185"/>
      <c r="J196" s="185"/>
      <c r="K196" s="186"/>
      <c r="L196" s="187">
        <f>AC9</f>
        <v>0</v>
      </c>
      <c r="M196" s="188"/>
      <c r="N196" s="52" t="s">
        <v>369</v>
      </c>
      <c r="O196" s="189" t="s">
        <v>370</v>
      </c>
      <c r="P196" s="190"/>
      <c r="Q196" s="189" t="s">
        <v>371</v>
      </c>
      <c r="R196" s="190"/>
      <c r="S196" s="189" t="s">
        <v>372</v>
      </c>
      <c r="T196" s="190"/>
      <c r="U196" s="191" t="s">
        <v>451</v>
      </c>
      <c r="V196" s="192"/>
      <c r="W196" s="140"/>
      <c r="X196" s="148" t="s">
        <v>501</v>
      </c>
      <c r="Y196" s="142"/>
    </row>
    <row r="197" spans="1:25" ht="16.2" thickBot="1" x14ac:dyDescent="0.35">
      <c r="A197" s="59" t="s">
        <v>375</v>
      </c>
      <c r="B197" s="123"/>
      <c r="C197" s="55">
        <v>1</v>
      </c>
      <c r="D197" s="56">
        <v>2</v>
      </c>
      <c r="E197" s="56">
        <v>3</v>
      </c>
      <c r="F197" s="56">
        <v>4</v>
      </c>
      <c r="G197" s="56">
        <v>5</v>
      </c>
      <c r="H197" s="56">
        <v>6</v>
      </c>
      <c r="I197" s="56">
        <v>7</v>
      </c>
      <c r="J197" s="56">
        <v>8</v>
      </c>
      <c r="K197" s="56">
        <v>9</v>
      </c>
      <c r="L197" s="57">
        <v>10</v>
      </c>
      <c r="M197" s="57">
        <v>11</v>
      </c>
      <c r="N197" s="58">
        <v>12</v>
      </c>
      <c r="O197" s="59" t="s">
        <v>376</v>
      </c>
      <c r="P197" s="60" t="s">
        <v>377</v>
      </c>
      <c r="Q197" s="61" t="s">
        <v>376</v>
      </c>
      <c r="R197" s="58" t="s">
        <v>377</v>
      </c>
      <c r="S197" s="61" t="s">
        <v>376</v>
      </c>
      <c r="T197" s="62" t="s">
        <v>377</v>
      </c>
      <c r="U197" s="193"/>
      <c r="V197" s="194"/>
      <c r="W197" s="141"/>
      <c r="X197" s="141"/>
      <c r="Y197" s="141"/>
    </row>
    <row r="198" spans="1:25" ht="17.25" customHeight="1" x14ac:dyDescent="0.3">
      <c r="A198" s="129"/>
      <c r="B198" s="126">
        <v>1</v>
      </c>
      <c r="C198" s="66"/>
      <c r="D198" s="67"/>
      <c r="E198" s="67"/>
      <c r="F198" s="67"/>
      <c r="G198" s="67"/>
      <c r="H198" s="67"/>
      <c r="I198" s="67"/>
      <c r="J198" s="68"/>
      <c r="K198" s="68"/>
      <c r="L198" s="68"/>
      <c r="M198" s="68"/>
      <c r="N198" s="69"/>
      <c r="O198" s="70"/>
      <c r="P198" s="71"/>
      <c r="Q198" s="70"/>
      <c r="R198" s="71"/>
      <c r="S198" s="70"/>
      <c r="T198" s="72"/>
      <c r="U198" s="177"/>
      <c r="V198" s="178"/>
    </row>
    <row r="199" spans="1:25" ht="15.6" x14ac:dyDescent="0.3">
      <c r="A199" s="129"/>
      <c r="B199" s="127">
        <v>2</v>
      </c>
      <c r="C199" s="77"/>
      <c r="D199" s="78"/>
      <c r="E199" s="79"/>
      <c r="F199" s="79"/>
      <c r="G199" s="79"/>
      <c r="H199" s="79"/>
      <c r="I199" s="79"/>
      <c r="J199" s="80"/>
      <c r="K199" s="80"/>
      <c r="L199" s="80"/>
      <c r="M199" s="80"/>
      <c r="N199" s="69"/>
      <c r="O199" s="70"/>
      <c r="P199" s="71"/>
      <c r="Q199" s="70"/>
      <c r="R199" s="71"/>
      <c r="S199" s="70"/>
      <c r="T199" s="72"/>
      <c r="U199" s="177"/>
      <c r="V199" s="178"/>
    </row>
    <row r="200" spans="1:25" ht="15.6" x14ac:dyDescent="0.3">
      <c r="A200" s="129"/>
      <c r="B200" s="126">
        <v>3</v>
      </c>
      <c r="C200" s="77"/>
      <c r="D200" s="79"/>
      <c r="E200" s="78"/>
      <c r="F200" s="79"/>
      <c r="G200" s="79"/>
      <c r="H200" s="79"/>
      <c r="I200" s="79"/>
      <c r="J200" s="80"/>
      <c r="K200" s="80"/>
      <c r="L200" s="80"/>
      <c r="M200" s="80"/>
      <c r="N200" s="69"/>
      <c r="O200" s="70"/>
      <c r="P200" s="71"/>
      <c r="Q200" s="70"/>
      <c r="R200" s="71"/>
      <c r="S200" s="70"/>
      <c r="T200" s="72"/>
      <c r="U200" s="177"/>
      <c r="V200" s="178"/>
    </row>
    <row r="201" spans="1:25" ht="15.6" x14ac:dyDescent="0.3">
      <c r="A201" s="129"/>
      <c r="B201" s="127">
        <v>4</v>
      </c>
      <c r="C201" s="77"/>
      <c r="D201" s="79"/>
      <c r="E201" s="79"/>
      <c r="F201" s="78"/>
      <c r="G201" s="79"/>
      <c r="H201" s="79"/>
      <c r="I201" s="79"/>
      <c r="J201" s="80"/>
      <c r="K201" s="80"/>
      <c r="L201" s="80"/>
      <c r="M201" s="80"/>
      <c r="N201" s="69"/>
      <c r="O201" s="70"/>
      <c r="P201" s="71"/>
      <c r="Q201" s="70"/>
      <c r="R201" s="71"/>
      <c r="S201" s="70"/>
      <c r="T201" s="72"/>
      <c r="U201" s="177"/>
      <c r="V201" s="178"/>
    </row>
    <row r="202" spans="1:25" ht="15.6" x14ac:dyDescent="0.3">
      <c r="A202" s="129"/>
      <c r="B202" s="126">
        <v>5</v>
      </c>
      <c r="C202" s="77"/>
      <c r="D202" s="79"/>
      <c r="E202" s="79"/>
      <c r="F202" s="79"/>
      <c r="G202" s="78"/>
      <c r="H202" s="79"/>
      <c r="I202" s="79"/>
      <c r="J202" s="80"/>
      <c r="K202" s="80"/>
      <c r="L202" s="80"/>
      <c r="M202" s="80"/>
      <c r="N202" s="69"/>
      <c r="O202" s="70"/>
      <c r="P202" s="71"/>
      <c r="Q202" s="70"/>
      <c r="R202" s="71"/>
      <c r="S202" s="70"/>
      <c r="T202" s="72"/>
      <c r="U202" s="177"/>
      <c r="V202" s="178"/>
    </row>
    <row r="203" spans="1:25" ht="15.6" x14ac:dyDescent="0.3">
      <c r="A203" s="129"/>
      <c r="B203" s="127">
        <v>6</v>
      </c>
      <c r="C203" s="77"/>
      <c r="D203" s="79"/>
      <c r="E203" s="79"/>
      <c r="F203" s="79"/>
      <c r="G203" s="79"/>
      <c r="H203" s="78"/>
      <c r="I203" s="79"/>
      <c r="J203" s="80"/>
      <c r="K203" s="80"/>
      <c r="L203" s="80"/>
      <c r="M203" s="80"/>
      <c r="N203" s="69"/>
      <c r="O203" s="70"/>
      <c r="P203" s="71"/>
      <c r="Q203" s="70"/>
      <c r="R203" s="71"/>
      <c r="S203" s="70"/>
      <c r="T203" s="72"/>
      <c r="U203" s="177"/>
      <c r="V203" s="178"/>
    </row>
    <row r="204" spans="1:25" ht="15.6" x14ac:dyDescent="0.3">
      <c r="A204" s="129"/>
      <c r="B204" s="126">
        <v>7</v>
      </c>
      <c r="C204" s="77"/>
      <c r="D204" s="79"/>
      <c r="E204" s="79"/>
      <c r="F204" s="79"/>
      <c r="G204" s="79"/>
      <c r="H204" s="79"/>
      <c r="I204" s="78"/>
      <c r="J204" s="93"/>
      <c r="K204" s="93"/>
      <c r="L204" s="93"/>
      <c r="M204" s="93"/>
      <c r="N204" s="94"/>
      <c r="O204" s="70"/>
      <c r="P204" s="71"/>
      <c r="Q204" s="70"/>
      <c r="R204" s="71"/>
      <c r="S204" s="70"/>
      <c r="T204" s="72"/>
      <c r="U204" s="177"/>
      <c r="V204" s="178"/>
    </row>
    <row r="205" spans="1:25" ht="15.6" x14ac:dyDescent="0.3">
      <c r="A205" s="129"/>
      <c r="B205" s="127">
        <v>8</v>
      </c>
      <c r="C205" s="97"/>
      <c r="D205" s="98"/>
      <c r="E205" s="98"/>
      <c r="F205" s="98"/>
      <c r="G205" s="98"/>
      <c r="H205" s="98"/>
      <c r="I205" s="99"/>
      <c r="J205" s="100"/>
      <c r="K205" s="101"/>
      <c r="L205" s="101"/>
      <c r="M205" s="101"/>
      <c r="N205" s="94"/>
      <c r="O205" s="70"/>
      <c r="P205" s="71"/>
      <c r="Q205" s="70"/>
      <c r="R205" s="71"/>
      <c r="S205" s="70"/>
      <c r="T205" s="72"/>
      <c r="U205" s="177"/>
      <c r="V205" s="178"/>
    </row>
    <row r="206" spans="1:25" ht="15.6" x14ac:dyDescent="0.3">
      <c r="A206" s="129"/>
      <c r="B206" s="126">
        <v>9</v>
      </c>
      <c r="C206" s="97"/>
      <c r="D206" s="98"/>
      <c r="E206" s="98"/>
      <c r="F206" s="98"/>
      <c r="G206" s="98"/>
      <c r="H206" s="98"/>
      <c r="I206" s="99"/>
      <c r="J206" s="101"/>
      <c r="K206" s="100"/>
      <c r="L206" s="101"/>
      <c r="M206" s="101"/>
      <c r="N206" s="94"/>
      <c r="O206" s="70"/>
      <c r="P206" s="71"/>
      <c r="Q206" s="70"/>
      <c r="R206" s="71"/>
      <c r="S206" s="70"/>
      <c r="T206" s="72"/>
      <c r="U206" s="177"/>
      <c r="V206" s="178"/>
    </row>
    <row r="207" spans="1:25" ht="15.6" x14ac:dyDescent="0.3">
      <c r="A207" s="129"/>
      <c r="B207" s="127">
        <v>10</v>
      </c>
      <c r="C207" s="97"/>
      <c r="D207" s="98"/>
      <c r="E207" s="98"/>
      <c r="F207" s="98"/>
      <c r="G207" s="98"/>
      <c r="H207" s="98"/>
      <c r="I207" s="99"/>
      <c r="J207" s="101"/>
      <c r="K207" s="101"/>
      <c r="L207" s="100"/>
      <c r="M207" s="101"/>
      <c r="N207" s="94"/>
      <c r="O207" s="70"/>
      <c r="P207" s="71"/>
      <c r="Q207" s="70"/>
      <c r="R207" s="71"/>
      <c r="S207" s="70"/>
      <c r="T207" s="72"/>
      <c r="U207" s="177"/>
      <c r="V207" s="178"/>
    </row>
    <row r="208" spans="1:25" ht="15.6" x14ac:dyDescent="0.3">
      <c r="A208" s="129"/>
      <c r="B208" s="126">
        <v>11</v>
      </c>
      <c r="C208" s="97"/>
      <c r="D208" s="98"/>
      <c r="E208" s="98"/>
      <c r="F208" s="98"/>
      <c r="G208" s="98"/>
      <c r="H208" s="98"/>
      <c r="I208" s="99"/>
      <c r="J208" s="101"/>
      <c r="K208" s="101"/>
      <c r="L208" s="101"/>
      <c r="M208" s="100"/>
      <c r="N208" s="94"/>
      <c r="O208" s="70"/>
      <c r="P208" s="71"/>
      <c r="Q208" s="70"/>
      <c r="R208" s="71"/>
      <c r="S208" s="70"/>
      <c r="T208" s="72"/>
      <c r="U208" s="177"/>
      <c r="V208" s="178"/>
    </row>
    <row r="209" spans="1:25" ht="16.2" thickBot="1" x14ac:dyDescent="0.35">
      <c r="A209" s="131"/>
      <c r="B209" s="132">
        <v>12</v>
      </c>
      <c r="C209" s="107"/>
      <c r="D209" s="108"/>
      <c r="E209" s="108"/>
      <c r="F209" s="108"/>
      <c r="G209" s="108"/>
      <c r="H209" s="108"/>
      <c r="I209" s="108"/>
      <c r="J209" s="109"/>
      <c r="K209" s="109"/>
      <c r="L209" s="109"/>
      <c r="M209" s="109"/>
      <c r="N209" s="110"/>
      <c r="O209" s="111"/>
      <c r="P209" s="112"/>
      <c r="Q209" s="111"/>
      <c r="R209" s="112"/>
      <c r="S209" s="111"/>
      <c r="T209" s="113"/>
      <c r="U209" s="179"/>
      <c r="V209" s="180"/>
    </row>
    <row r="211" spans="1:25" x14ac:dyDescent="0.25">
      <c r="A211" s="86" t="s">
        <v>423</v>
      </c>
    </row>
    <row r="212" spans="1:25" x14ac:dyDescent="0.25">
      <c r="A212" s="121"/>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row>
    <row r="213" spans="1:25" ht="15.6" x14ac:dyDescent="0.3">
      <c r="A213" s="86"/>
      <c r="P213" s="114"/>
      <c r="Q213" s="115"/>
    </row>
    <row r="214" spans="1:25" x14ac:dyDescent="0.25">
      <c r="A214" s="86"/>
      <c r="B214" s="86"/>
      <c r="C214" s="86"/>
      <c r="D214" s="86"/>
      <c r="E214" s="86"/>
      <c r="F214" s="86"/>
      <c r="G214" s="86"/>
      <c r="H214" s="86"/>
      <c r="I214" s="86"/>
      <c r="J214" s="86"/>
      <c r="K214" s="86"/>
      <c r="L214" s="86"/>
      <c r="M214" s="86"/>
      <c r="N214" s="86"/>
      <c r="O214" s="86"/>
      <c r="P214" s="86"/>
      <c r="Q214" s="64"/>
      <c r="W214" s="86"/>
      <c r="X214" s="86"/>
      <c r="Y214" s="86"/>
    </row>
    <row r="215" spans="1:25" ht="15" x14ac:dyDescent="0.25">
      <c r="A215" s="92"/>
      <c r="H215" s="92"/>
      <c r="I215" s="92"/>
      <c r="J215" s="92"/>
      <c r="K215" s="92"/>
      <c r="L215" s="92"/>
      <c r="M215" s="92"/>
      <c r="N215" s="92"/>
      <c r="O215" s="92"/>
      <c r="P215" s="104"/>
      <c r="Q215" s="64"/>
    </row>
    <row r="219" spans="1:25" ht="22.8" x14ac:dyDescent="0.4">
      <c r="A219" s="122" t="s">
        <v>497</v>
      </c>
    </row>
    <row r="220" spans="1:25" ht="13.8" thickBot="1" x14ac:dyDescent="0.3"/>
    <row r="221" spans="1:25" ht="100.05" customHeight="1" thickBot="1" x14ac:dyDescent="0.55000000000000004">
      <c r="A221" s="181" t="str">
        <f>CONCATENATE(AH10,"                ",AG10)</f>
        <v>SABEL                groot wapen</v>
      </c>
      <c r="B221" s="182"/>
      <c r="C221" s="183" t="str">
        <f>CONCATENATE(AE10,"                     ", AF10)</f>
        <v>LOPER                      gemengd elek./mech.</v>
      </c>
      <c r="D221" s="184"/>
      <c r="E221" s="185"/>
      <c r="F221" s="185"/>
      <c r="G221" s="185"/>
      <c r="H221" s="185"/>
      <c r="I221" s="185"/>
      <c r="J221" s="185"/>
      <c r="K221" s="186"/>
      <c r="L221" s="187">
        <f>AC10</f>
        <v>0</v>
      </c>
      <c r="M221" s="188"/>
      <c r="N221" s="52" t="s">
        <v>369</v>
      </c>
      <c r="O221" s="189" t="s">
        <v>370</v>
      </c>
      <c r="P221" s="190"/>
      <c r="Q221" s="189" t="s">
        <v>371</v>
      </c>
      <c r="R221" s="190"/>
      <c r="S221" s="189" t="s">
        <v>372</v>
      </c>
      <c r="T221" s="190"/>
      <c r="U221" s="191" t="s">
        <v>451</v>
      </c>
      <c r="V221" s="192"/>
      <c r="W221" s="140"/>
      <c r="X221" s="148" t="s">
        <v>521</v>
      </c>
      <c r="Y221" s="142"/>
    </row>
    <row r="222" spans="1:25" ht="16.2" thickBot="1" x14ac:dyDescent="0.35">
      <c r="A222" s="59" t="s">
        <v>375</v>
      </c>
      <c r="B222" s="123"/>
      <c r="C222" s="55">
        <v>1</v>
      </c>
      <c r="D222" s="56">
        <v>2</v>
      </c>
      <c r="E222" s="56">
        <v>3</v>
      </c>
      <c r="F222" s="56">
        <v>4</v>
      </c>
      <c r="G222" s="56">
        <v>5</v>
      </c>
      <c r="H222" s="56">
        <v>6</v>
      </c>
      <c r="I222" s="56">
        <v>7</v>
      </c>
      <c r="J222" s="56">
        <v>8</v>
      </c>
      <c r="K222" s="56">
        <v>9</v>
      </c>
      <c r="L222" s="57">
        <v>10</v>
      </c>
      <c r="M222" s="57">
        <v>11</v>
      </c>
      <c r="N222" s="58">
        <v>12</v>
      </c>
      <c r="O222" s="59" t="s">
        <v>376</v>
      </c>
      <c r="P222" s="60" t="s">
        <v>377</v>
      </c>
      <c r="Q222" s="61" t="s">
        <v>376</v>
      </c>
      <c r="R222" s="58" t="s">
        <v>377</v>
      </c>
      <c r="S222" s="61" t="s">
        <v>376</v>
      </c>
      <c r="T222" s="62" t="s">
        <v>377</v>
      </c>
      <c r="U222" s="193"/>
      <c r="V222" s="194"/>
      <c r="W222" s="141"/>
      <c r="X222" s="141"/>
      <c r="Y222" s="141"/>
    </row>
    <row r="223" spans="1:25" ht="15.6" x14ac:dyDescent="0.3">
      <c r="A223" s="129"/>
      <c r="B223" s="126">
        <v>1</v>
      </c>
      <c r="C223" s="66"/>
      <c r="D223" s="67"/>
      <c r="E223" s="67"/>
      <c r="F223" s="67"/>
      <c r="G223" s="67"/>
      <c r="H223" s="67"/>
      <c r="I223" s="67"/>
      <c r="J223" s="68"/>
      <c r="K223" s="68"/>
      <c r="L223" s="68"/>
      <c r="M223" s="68"/>
      <c r="N223" s="69"/>
      <c r="O223" s="70"/>
      <c r="P223" s="71"/>
      <c r="Q223" s="70"/>
      <c r="R223" s="71"/>
      <c r="S223" s="70"/>
      <c r="T223" s="72"/>
      <c r="U223" s="177"/>
      <c r="V223" s="178"/>
    </row>
    <row r="224" spans="1:25" ht="15.6" x14ac:dyDescent="0.3">
      <c r="A224" s="129"/>
      <c r="B224" s="127">
        <v>2</v>
      </c>
      <c r="C224" s="77"/>
      <c r="D224" s="78"/>
      <c r="E224" s="79"/>
      <c r="F224" s="79"/>
      <c r="G224" s="79"/>
      <c r="H224" s="79"/>
      <c r="I224" s="79"/>
      <c r="J224" s="80"/>
      <c r="K224" s="80"/>
      <c r="L224" s="80"/>
      <c r="M224" s="80"/>
      <c r="N224" s="69"/>
      <c r="O224" s="70"/>
      <c r="P224" s="71"/>
      <c r="Q224" s="70"/>
      <c r="R224" s="71"/>
      <c r="S224" s="70"/>
      <c r="T224" s="72"/>
      <c r="U224" s="177"/>
      <c r="V224" s="178"/>
    </row>
    <row r="225" spans="1:25" ht="15.6" x14ac:dyDescent="0.3">
      <c r="A225" s="129"/>
      <c r="B225" s="126">
        <v>3</v>
      </c>
      <c r="C225" s="77"/>
      <c r="D225" s="79"/>
      <c r="E225" s="78"/>
      <c r="F225" s="79"/>
      <c r="G225" s="79"/>
      <c r="H225" s="79"/>
      <c r="I225" s="79"/>
      <c r="J225" s="80"/>
      <c r="K225" s="80"/>
      <c r="L225" s="80"/>
      <c r="M225" s="80"/>
      <c r="N225" s="69"/>
      <c r="O225" s="70"/>
      <c r="P225" s="71"/>
      <c r="Q225" s="70"/>
      <c r="R225" s="71"/>
      <c r="S225" s="70"/>
      <c r="T225" s="72"/>
      <c r="U225" s="177"/>
      <c r="V225" s="178"/>
    </row>
    <row r="226" spans="1:25" ht="15.6" x14ac:dyDescent="0.3">
      <c r="A226" s="129"/>
      <c r="B226" s="127">
        <v>4</v>
      </c>
      <c r="C226" s="77"/>
      <c r="D226" s="79"/>
      <c r="E226" s="79"/>
      <c r="F226" s="78"/>
      <c r="G226" s="79"/>
      <c r="H226" s="79"/>
      <c r="I226" s="79"/>
      <c r="J226" s="80"/>
      <c r="K226" s="80"/>
      <c r="L226" s="80"/>
      <c r="M226" s="80"/>
      <c r="N226" s="69"/>
      <c r="O226" s="70"/>
      <c r="P226" s="71"/>
      <c r="Q226" s="70"/>
      <c r="R226" s="71"/>
      <c r="S226" s="70"/>
      <c r="T226" s="72"/>
      <c r="U226" s="177"/>
      <c r="V226" s="178"/>
    </row>
    <row r="227" spans="1:25" ht="15.6" x14ac:dyDescent="0.3">
      <c r="A227" s="129"/>
      <c r="B227" s="126">
        <v>5</v>
      </c>
      <c r="C227" s="77"/>
      <c r="D227" s="79"/>
      <c r="E227" s="79"/>
      <c r="F227" s="79"/>
      <c r="G227" s="78"/>
      <c r="H227" s="79"/>
      <c r="I227" s="79"/>
      <c r="J227" s="80"/>
      <c r="K227" s="80"/>
      <c r="L227" s="80"/>
      <c r="M227" s="80"/>
      <c r="N227" s="69"/>
      <c r="O227" s="70"/>
      <c r="P227" s="71"/>
      <c r="Q227" s="70"/>
      <c r="R227" s="71"/>
      <c r="S227" s="70"/>
      <c r="T227" s="72"/>
      <c r="U227" s="177"/>
      <c r="V227" s="178"/>
    </row>
    <row r="228" spans="1:25" ht="15.6" x14ac:dyDescent="0.3">
      <c r="A228" s="129"/>
      <c r="B228" s="127">
        <v>6</v>
      </c>
      <c r="C228" s="77"/>
      <c r="D228" s="79"/>
      <c r="E228" s="79"/>
      <c r="F228" s="79"/>
      <c r="G228" s="79"/>
      <c r="H228" s="78"/>
      <c r="I228" s="79"/>
      <c r="J228" s="80"/>
      <c r="K228" s="80"/>
      <c r="L228" s="80"/>
      <c r="M228" s="80"/>
      <c r="N228" s="69"/>
      <c r="O228" s="70"/>
      <c r="P228" s="71"/>
      <c r="Q228" s="70"/>
      <c r="R228" s="71"/>
      <c r="S228" s="70"/>
      <c r="T228" s="72"/>
      <c r="U228" s="177"/>
      <c r="V228" s="178"/>
    </row>
    <row r="229" spans="1:25" ht="15.6" x14ac:dyDescent="0.3">
      <c r="A229" s="129"/>
      <c r="B229" s="126">
        <v>7</v>
      </c>
      <c r="C229" s="77"/>
      <c r="D229" s="79"/>
      <c r="E229" s="79"/>
      <c r="F229" s="79"/>
      <c r="G229" s="79"/>
      <c r="H229" s="79"/>
      <c r="I229" s="78"/>
      <c r="J229" s="93"/>
      <c r="K229" s="93"/>
      <c r="L229" s="93"/>
      <c r="M229" s="93"/>
      <c r="N229" s="94"/>
      <c r="O229" s="70"/>
      <c r="P229" s="71"/>
      <c r="Q229" s="70"/>
      <c r="R229" s="71"/>
      <c r="S229" s="70"/>
      <c r="T229" s="72"/>
      <c r="U229" s="177"/>
      <c r="V229" s="178"/>
    </row>
    <row r="230" spans="1:25" ht="15.6" x14ac:dyDescent="0.3">
      <c r="A230" s="129"/>
      <c r="B230" s="127">
        <v>8</v>
      </c>
      <c r="C230" s="97"/>
      <c r="D230" s="98"/>
      <c r="E230" s="98"/>
      <c r="F230" s="98"/>
      <c r="G230" s="98"/>
      <c r="H230" s="98"/>
      <c r="I230" s="99"/>
      <c r="J230" s="100"/>
      <c r="K230" s="101"/>
      <c r="L230" s="101"/>
      <c r="M230" s="101"/>
      <c r="N230" s="94"/>
      <c r="O230" s="70"/>
      <c r="P230" s="71"/>
      <c r="Q230" s="70"/>
      <c r="R230" s="71"/>
      <c r="S230" s="70"/>
      <c r="T230" s="72"/>
      <c r="U230" s="177"/>
      <c r="V230" s="178"/>
    </row>
    <row r="231" spans="1:25" ht="15.6" x14ac:dyDescent="0.3">
      <c r="A231" s="129"/>
      <c r="B231" s="126">
        <v>9</v>
      </c>
      <c r="C231" s="97"/>
      <c r="D231" s="98"/>
      <c r="E231" s="98"/>
      <c r="F231" s="98"/>
      <c r="G231" s="98"/>
      <c r="H231" s="98"/>
      <c r="I231" s="99"/>
      <c r="J231" s="101"/>
      <c r="K231" s="100"/>
      <c r="L231" s="101"/>
      <c r="M231" s="101"/>
      <c r="N231" s="94"/>
      <c r="O231" s="70"/>
      <c r="P231" s="71"/>
      <c r="Q231" s="70"/>
      <c r="R231" s="71"/>
      <c r="S231" s="70"/>
      <c r="T231" s="72"/>
      <c r="U231" s="177"/>
      <c r="V231" s="178"/>
    </row>
    <row r="232" spans="1:25" ht="15.6" x14ac:dyDescent="0.3">
      <c r="A232" s="129"/>
      <c r="B232" s="127">
        <v>10</v>
      </c>
      <c r="C232" s="97"/>
      <c r="D232" s="98"/>
      <c r="E232" s="98"/>
      <c r="F232" s="98"/>
      <c r="G232" s="98"/>
      <c r="H232" s="98"/>
      <c r="I232" s="99"/>
      <c r="J232" s="101"/>
      <c r="K232" s="101"/>
      <c r="L232" s="100"/>
      <c r="M232" s="101"/>
      <c r="N232" s="94"/>
      <c r="O232" s="70"/>
      <c r="P232" s="71"/>
      <c r="Q232" s="70"/>
      <c r="R232" s="71"/>
      <c r="S232" s="70"/>
      <c r="T232" s="72"/>
      <c r="U232" s="177"/>
      <c r="V232" s="178"/>
    </row>
    <row r="233" spans="1:25" ht="15.6" x14ac:dyDescent="0.3">
      <c r="A233" s="129"/>
      <c r="B233" s="126">
        <v>11</v>
      </c>
      <c r="C233" s="97"/>
      <c r="D233" s="98"/>
      <c r="E233" s="98"/>
      <c r="F233" s="98"/>
      <c r="G233" s="98"/>
      <c r="H233" s="98"/>
      <c r="I233" s="99"/>
      <c r="J233" s="101"/>
      <c r="K233" s="101"/>
      <c r="L233" s="101"/>
      <c r="M233" s="100"/>
      <c r="N233" s="94"/>
      <c r="O233" s="70"/>
      <c r="P233" s="71"/>
      <c r="Q233" s="70"/>
      <c r="R233" s="71"/>
      <c r="S233" s="70"/>
      <c r="T233" s="72"/>
      <c r="U233" s="177"/>
      <c r="V233" s="178"/>
    </row>
    <row r="234" spans="1:25" ht="16.2" thickBot="1" x14ac:dyDescent="0.35">
      <c r="A234" s="131"/>
      <c r="B234" s="132">
        <v>12</v>
      </c>
      <c r="C234" s="107"/>
      <c r="D234" s="108"/>
      <c r="E234" s="108"/>
      <c r="F234" s="108"/>
      <c r="G234" s="108"/>
      <c r="H234" s="108"/>
      <c r="I234" s="108"/>
      <c r="J234" s="109"/>
      <c r="K234" s="109"/>
      <c r="L234" s="109"/>
      <c r="M234" s="109"/>
      <c r="N234" s="110"/>
      <c r="O234" s="111"/>
      <c r="P234" s="112"/>
      <c r="Q234" s="111"/>
      <c r="R234" s="112"/>
      <c r="S234" s="111"/>
      <c r="T234" s="113"/>
      <c r="U234" s="179"/>
      <c r="V234" s="180"/>
    </row>
    <row r="236" spans="1:25" x14ac:dyDescent="0.25">
      <c r="A236" s="86" t="s">
        <v>423</v>
      </c>
    </row>
    <row r="237" spans="1:25" x14ac:dyDescent="0.25">
      <c r="A237" s="121"/>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row>
    <row r="238" spans="1:25" x14ac:dyDescent="0.25">
      <c r="A238" s="86"/>
    </row>
    <row r="239" spans="1:25"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row>
    <row r="240" spans="1:25" ht="15" x14ac:dyDescent="0.25">
      <c r="A240" s="92"/>
      <c r="H240" s="92"/>
      <c r="I240" s="92"/>
      <c r="J240" s="92"/>
      <c r="K240" s="92"/>
      <c r="L240" s="92"/>
      <c r="M240" s="92"/>
      <c r="N240" s="92"/>
      <c r="O240" s="92"/>
      <c r="P240" s="104"/>
      <c r="Q240" s="64"/>
    </row>
    <row r="244" spans="1:25" ht="22.8" x14ac:dyDescent="0.4">
      <c r="A244" s="122" t="s">
        <v>497</v>
      </c>
    </row>
    <row r="245" spans="1:25" ht="13.8" thickBot="1" x14ac:dyDescent="0.3"/>
    <row r="246" spans="1:25" ht="100.05" customHeight="1" thickBot="1" x14ac:dyDescent="0.55000000000000004">
      <c r="A246" s="181" t="str">
        <f>CONCATENATE(AH11,"                ",AG11)</f>
        <v>SABEL                groot wapen</v>
      </c>
      <c r="B246" s="182"/>
      <c r="C246" s="183" t="str">
        <f>CONCATENATE(AE11,"                     ", AF11)</f>
        <v>LOPER                      gemengd elek./mech.</v>
      </c>
      <c r="D246" s="184"/>
      <c r="E246" s="185"/>
      <c r="F246" s="185"/>
      <c r="G246" s="185"/>
      <c r="H246" s="185"/>
      <c r="I246" s="185"/>
      <c r="J246" s="185"/>
      <c r="K246" s="186"/>
      <c r="L246" s="187">
        <f>AC11</f>
        <v>0</v>
      </c>
      <c r="M246" s="188"/>
      <c r="N246" s="52" t="s">
        <v>369</v>
      </c>
      <c r="O246" s="189" t="s">
        <v>370</v>
      </c>
      <c r="P246" s="190"/>
      <c r="Q246" s="189" t="s">
        <v>371</v>
      </c>
      <c r="R246" s="190"/>
      <c r="S246" s="189" t="s">
        <v>372</v>
      </c>
      <c r="T246" s="190"/>
      <c r="U246" s="191" t="s">
        <v>451</v>
      </c>
      <c r="V246" s="192"/>
      <c r="W246" s="140"/>
      <c r="X246" s="148" t="s">
        <v>520</v>
      </c>
      <c r="Y246" s="142"/>
    </row>
    <row r="247" spans="1:25" ht="16.2" thickBot="1" x14ac:dyDescent="0.35">
      <c r="A247" s="59" t="s">
        <v>375</v>
      </c>
      <c r="B247" s="123"/>
      <c r="C247" s="55">
        <v>1</v>
      </c>
      <c r="D247" s="56">
        <v>2</v>
      </c>
      <c r="E247" s="56">
        <v>3</v>
      </c>
      <c r="F247" s="56">
        <v>4</v>
      </c>
      <c r="G247" s="56">
        <v>5</v>
      </c>
      <c r="H247" s="56">
        <v>6</v>
      </c>
      <c r="I247" s="56">
        <v>7</v>
      </c>
      <c r="J247" s="56">
        <v>8</v>
      </c>
      <c r="K247" s="56">
        <v>9</v>
      </c>
      <c r="L247" s="57">
        <v>10</v>
      </c>
      <c r="M247" s="57">
        <v>11</v>
      </c>
      <c r="N247" s="58">
        <v>12</v>
      </c>
      <c r="O247" s="59" t="s">
        <v>376</v>
      </c>
      <c r="P247" s="60" t="s">
        <v>377</v>
      </c>
      <c r="Q247" s="61" t="s">
        <v>376</v>
      </c>
      <c r="R247" s="58" t="s">
        <v>377</v>
      </c>
      <c r="S247" s="61" t="s">
        <v>376</v>
      </c>
      <c r="T247" s="62" t="s">
        <v>377</v>
      </c>
      <c r="U247" s="193"/>
      <c r="V247" s="194"/>
      <c r="W247" s="141"/>
      <c r="X247" s="141"/>
      <c r="Y247" s="141"/>
    </row>
    <row r="248" spans="1:25" ht="15.6" x14ac:dyDescent="0.3">
      <c r="A248" s="129"/>
      <c r="B248" s="126">
        <v>1</v>
      </c>
      <c r="C248" s="66"/>
      <c r="D248" s="67"/>
      <c r="E248" s="67"/>
      <c r="F248" s="67"/>
      <c r="G248" s="67"/>
      <c r="H248" s="67"/>
      <c r="I248" s="67"/>
      <c r="J248" s="68"/>
      <c r="K248" s="68"/>
      <c r="L248" s="68"/>
      <c r="M248" s="68"/>
      <c r="N248" s="69"/>
      <c r="O248" s="70"/>
      <c r="P248" s="71"/>
      <c r="Q248" s="70"/>
      <c r="R248" s="71"/>
      <c r="S248" s="70"/>
      <c r="T248" s="72"/>
      <c r="U248" s="177"/>
      <c r="V248" s="178"/>
    </row>
    <row r="249" spans="1:25" ht="15.6" x14ac:dyDescent="0.3">
      <c r="A249" s="129"/>
      <c r="B249" s="127">
        <v>2</v>
      </c>
      <c r="C249" s="77"/>
      <c r="D249" s="78"/>
      <c r="E249" s="79"/>
      <c r="F249" s="79"/>
      <c r="G249" s="79"/>
      <c r="H249" s="79"/>
      <c r="I249" s="79"/>
      <c r="J249" s="80"/>
      <c r="K249" s="80"/>
      <c r="L249" s="80"/>
      <c r="M249" s="80"/>
      <c r="N249" s="69"/>
      <c r="O249" s="70"/>
      <c r="P249" s="71"/>
      <c r="Q249" s="70"/>
      <c r="R249" s="71"/>
      <c r="S249" s="70"/>
      <c r="T249" s="72"/>
      <c r="U249" s="177"/>
      <c r="V249" s="178"/>
    </row>
    <row r="250" spans="1:25" ht="15.6" x14ac:dyDescent="0.3">
      <c r="A250" s="129"/>
      <c r="B250" s="126">
        <v>3</v>
      </c>
      <c r="C250" s="77"/>
      <c r="D250" s="79"/>
      <c r="E250" s="78"/>
      <c r="F250" s="79"/>
      <c r="G250" s="79"/>
      <c r="H250" s="79"/>
      <c r="I250" s="79"/>
      <c r="J250" s="80"/>
      <c r="K250" s="80"/>
      <c r="L250" s="80"/>
      <c r="M250" s="80"/>
      <c r="N250" s="69"/>
      <c r="O250" s="70"/>
      <c r="P250" s="71"/>
      <c r="Q250" s="70"/>
      <c r="R250" s="71"/>
      <c r="S250" s="70"/>
      <c r="T250" s="72"/>
      <c r="U250" s="177"/>
      <c r="V250" s="178"/>
    </row>
    <row r="251" spans="1:25" ht="15.6" x14ac:dyDescent="0.3">
      <c r="A251" s="129"/>
      <c r="B251" s="127">
        <v>4</v>
      </c>
      <c r="C251" s="77"/>
      <c r="D251" s="79"/>
      <c r="E251" s="79"/>
      <c r="F251" s="78"/>
      <c r="G251" s="79"/>
      <c r="H251" s="79"/>
      <c r="I251" s="79"/>
      <c r="J251" s="80"/>
      <c r="K251" s="80"/>
      <c r="L251" s="80"/>
      <c r="M251" s="80"/>
      <c r="N251" s="69"/>
      <c r="O251" s="70"/>
      <c r="P251" s="71"/>
      <c r="Q251" s="70"/>
      <c r="R251" s="71"/>
      <c r="S251" s="70"/>
      <c r="T251" s="72"/>
      <c r="U251" s="177"/>
      <c r="V251" s="178"/>
    </row>
    <row r="252" spans="1:25" ht="15.6" x14ac:dyDescent="0.3">
      <c r="A252" s="129"/>
      <c r="B252" s="126">
        <v>5</v>
      </c>
      <c r="C252" s="77"/>
      <c r="D252" s="79"/>
      <c r="E252" s="79"/>
      <c r="F252" s="79"/>
      <c r="G252" s="78"/>
      <c r="H252" s="79"/>
      <c r="I252" s="79"/>
      <c r="J252" s="80"/>
      <c r="K252" s="80"/>
      <c r="L252" s="80"/>
      <c r="M252" s="80"/>
      <c r="N252" s="69"/>
      <c r="O252" s="70"/>
      <c r="P252" s="71"/>
      <c r="Q252" s="70"/>
      <c r="R252" s="71"/>
      <c r="S252" s="70"/>
      <c r="T252" s="72"/>
      <c r="U252" s="177"/>
      <c r="V252" s="178"/>
    </row>
    <row r="253" spans="1:25" ht="15.6" x14ac:dyDescent="0.3">
      <c r="A253" s="129"/>
      <c r="B253" s="127">
        <v>6</v>
      </c>
      <c r="C253" s="77"/>
      <c r="D253" s="79"/>
      <c r="E253" s="79"/>
      <c r="F253" s="79"/>
      <c r="G253" s="79"/>
      <c r="H253" s="78"/>
      <c r="I253" s="79"/>
      <c r="J253" s="80"/>
      <c r="K253" s="80"/>
      <c r="L253" s="80"/>
      <c r="M253" s="80"/>
      <c r="N253" s="69"/>
      <c r="O253" s="70"/>
      <c r="P253" s="71"/>
      <c r="Q253" s="70"/>
      <c r="R253" s="71"/>
      <c r="S253" s="70"/>
      <c r="T253" s="72"/>
      <c r="U253" s="177"/>
      <c r="V253" s="178"/>
    </row>
    <row r="254" spans="1:25" ht="15.6" x14ac:dyDescent="0.3">
      <c r="A254" s="129"/>
      <c r="B254" s="126">
        <v>7</v>
      </c>
      <c r="C254" s="77"/>
      <c r="D254" s="79"/>
      <c r="E254" s="79"/>
      <c r="F254" s="79"/>
      <c r="G254" s="79"/>
      <c r="H254" s="79"/>
      <c r="I254" s="78"/>
      <c r="J254" s="93"/>
      <c r="K254" s="93"/>
      <c r="L254" s="93"/>
      <c r="M254" s="93"/>
      <c r="N254" s="94"/>
      <c r="O254" s="70"/>
      <c r="P254" s="71"/>
      <c r="Q254" s="70"/>
      <c r="R254" s="71"/>
      <c r="S254" s="70"/>
      <c r="T254" s="72"/>
      <c r="U254" s="177"/>
      <c r="V254" s="178"/>
    </row>
    <row r="255" spans="1:25" ht="15.6" x14ac:dyDescent="0.3">
      <c r="A255" s="129"/>
      <c r="B255" s="127">
        <v>8</v>
      </c>
      <c r="C255" s="97"/>
      <c r="D255" s="98"/>
      <c r="E255" s="98"/>
      <c r="F255" s="98"/>
      <c r="G255" s="98"/>
      <c r="H255" s="98"/>
      <c r="I255" s="99"/>
      <c r="J255" s="100"/>
      <c r="K255" s="101"/>
      <c r="L255" s="101"/>
      <c r="M255" s="101"/>
      <c r="N255" s="94"/>
      <c r="O255" s="70"/>
      <c r="P255" s="71"/>
      <c r="Q255" s="70"/>
      <c r="R255" s="71"/>
      <c r="S255" s="70"/>
      <c r="T255" s="72"/>
      <c r="U255" s="177"/>
      <c r="V255" s="178"/>
    </row>
    <row r="256" spans="1:25" ht="15.6" x14ac:dyDescent="0.3">
      <c r="A256" s="129"/>
      <c r="B256" s="126">
        <v>9</v>
      </c>
      <c r="C256" s="97"/>
      <c r="D256" s="98"/>
      <c r="E256" s="98"/>
      <c r="F256" s="98"/>
      <c r="G256" s="98"/>
      <c r="H256" s="98"/>
      <c r="I256" s="99"/>
      <c r="J256" s="101"/>
      <c r="K256" s="100"/>
      <c r="L256" s="101"/>
      <c r="M256" s="101"/>
      <c r="N256" s="94"/>
      <c r="O256" s="70"/>
      <c r="P256" s="71"/>
      <c r="Q256" s="70"/>
      <c r="R256" s="71"/>
      <c r="S256" s="70"/>
      <c r="T256" s="72"/>
      <c r="U256" s="177"/>
      <c r="V256" s="178"/>
    </row>
    <row r="257" spans="1:25" ht="15.6" x14ac:dyDescent="0.3">
      <c r="A257" s="129"/>
      <c r="B257" s="127">
        <v>10</v>
      </c>
      <c r="C257" s="97"/>
      <c r="D257" s="98"/>
      <c r="E257" s="98"/>
      <c r="F257" s="98"/>
      <c r="G257" s="98"/>
      <c r="H257" s="98"/>
      <c r="I257" s="99"/>
      <c r="J257" s="101"/>
      <c r="K257" s="101"/>
      <c r="L257" s="100"/>
      <c r="M257" s="101"/>
      <c r="N257" s="94"/>
      <c r="O257" s="70"/>
      <c r="P257" s="71"/>
      <c r="Q257" s="70"/>
      <c r="R257" s="71"/>
      <c r="S257" s="70"/>
      <c r="T257" s="72"/>
      <c r="U257" s="177"/>
      <c r="V257" s="178"/>
    </row>
    <row r="258" spans="1:25" ht="15.6" x14ac:dyDescent="0.3">
      <c r="A258" s="129"/>
      <c r="B258" s="126">
        <v>11</v>
      </c>
      <c r="C258" s="97"/>
      <c r="D258" s="98"/>
      <c r="E258" s="98"/>
      <c r="F258" s="98"/>
      <c r="G258" s="98"/>
      <c r="H258" s="98"/>
      <c r="I258" s="99"/>
      <c r="J258" s="101"/>
      <c r="K258" s="101"/>
      <c r="L258" s="101"/>
      <c r="M258" s="100"/>
      <c r="N258" s="94"/>
      <c r="O258" s="70"/>
      <c r="P258" s="71"/>
      <c r="Q258" s="70"/>
      <c r="R258" s="71"/>
      <c r="S258" s="70"/>
      <c r="T258" s="72"/>
      <c r="U258" s="177"/>
      <c r="V258" s="178"/>
    </row>
    <row r="259" spans="1:25" ht="16.2" thickBot="1" x14ac:dyDescent="0.35">
      <c r="A259" s="131"/>
      <c r="B259" s="132">
        <v>12</v>
      </c>
      <c r="C259" s="107"/>
      <c r="D259" s="108"/>
      <c r="E259" s="108"/>
      <c r="F259" s="108"/>
      <c r="G259" s="108"/>
      <c r="H259" s="108"/>
      <c r="I259" s="108"/>
      <c r="J259" s="109"/>
      <c r="K259" s="109"/>
      <c r="L259" s="109"/>
      <c r="M259" s="109"/>
      <c r="N259" s="110"/>
      <c r="O259" s="111"/>
      <c r="P259" s="112"/>
      <c r="Q259" s="111"/>
      <c r="R259" s="112"/>
      <c r="S259" s="111"/>
      <c r="T259" s="113"/>
      <c r="U259" s="179"/>
      <c r="V259" s="180"/>
    </row>
    <row r="261" spans="1:25" x14ac:dyDescent="0.25">
      <c r="A261" s="86" t="s">
        <v>423</v>
      </c>
    </row>
    <row r="262" spans="1:25" x14ac:dyDescent="0.25">
      <c r="A262" s="121"/>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row>
    <row r="263" spans="1:25" x14ac:dyDescent="0.25">
      <c r="A263" s="86"/>
    </row>
    <row r="264" spans="1:25"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row>
    <row r="265" spans="1:25" ht="15" x14ac:dyDescent="0.25">
      <c r="A265" s="92"/>
      <c r="H265" s="92"/>
      <c r="I265" s="92"/>
      <c r="J265" s="92"/>
      <c r="K265" s="92"/>
      <c r="L265" s="92"/>
      <c r="M265" s="92"/>
      <c r="N265" s="92"/>
      <c r="O265" s="92"/>
      <c r="P265" s="104"/>
      <c r="Q265" s="64"/>
    </row>
    <row r="266" spans="1:25" ht="15" x14ac:dyDescent="0.25">
      <c r="B266" s="86"/>
      <c r="C266" s="86"/>
      <c r="D266" s="86"/>
      <c r="P266" s="104"/>
      <c r="Q266" s="64"/>
    </row>
    <row r="269" spans="1:25" ht="22.8" x14ac:dyDescent="0.4">
      <c r="A269" s="122" t="s">
        <v>497</v>
      </c>
    </row>
    <row r="270" spans="1:25" ht="13.8" thickBot="1" x14ac:dyDescent="0.3"/>
    <row r="271" spans="1:25" ht="100.05" customHeight="1" thickBot="1" x14ac:dyDescent="0.55000000000000004">
      <c r="A271" s="181" t="str">
        <f>CONCATENATE(AH12,"                ",AG12)</f>
        <v>SABEL                groot wapen</v>
      </c>
      <c r="B271" s="182"/>
      <c r="C271" s="183" t="str">
        <f>CONCATENATE(AE12,"                     ", AF12)</f>
        <v>LOPER                      gemengd elek./mech.</v>
      </c>
      <c r="D271" s="184"/>
      <c r="E271" s="185"/>
      <c r="F271" s="185"/>
      <c r="G271" s="185"/>
      <c r="H271" s="185"/>
      <c r="I271" s="185"/>
      <c r="J271" s="185"/>
      <c r="K271" s="186"/>
      <c r="L271" s="187">
        <f>AC12</f>
        <v>0</v>
      </c>
      <c r="M271" s="188"/>
      <c r="N271" s="52" t="s">
        <v>369</v>
      </c>
      <c r="O271" s="189" t="s">
        <v>370</v>
      </c>
      <c r="P271" s="190"/>
      <c r="Q271" s="189" t="s">
        <v>371</v>
      </c>
      <c r="R271" s="190"/>
      <c r="S271" s="189" t="s">
        <v>372</v>
      </c>
      <c r="T271" s="190"/>
      <c r="U271" s="191" t="s">
        <v>451</v>
      </c>
      <c r="V271" s="192"/>
      <c r="W271" s="140"/>
      <c r="X271" s="148" t="s">
        <v>522</v>
      </c>
      <c r="Y271" s="142"/>
    </row>
    <row r="272" spans="1:25" ht="16.2" thickBot="1" x14ac:dyDescent="0.35">
      <c r="A272" s="59" t="s">
        <v>375</v>
      </c>
      <c r="B272" s="123"/>
      <c r="C272" s="55">
        <v>1</v>
      </c>
      <c r="D272" s="56">
        <v>2</v>
      </c>
      <c r="E272" s="56">
        <v>3</v>
      </c>
      <c r="F272" s="56">
        <v>4</v>
      </c>
      <c r="G272" s="56">
        <v>5</v>
      </c>
      <c r="H272" s="56">
        <v>6</v>
      </c>
      <c r="I272" s="56">
        <v>7</v>
      </c>
      <c r="J272" s="56">
        <v>8</v>
      </c>
      <c r="K272" s="56">
        <v>9</v>
      </c>
      <c r="L272" s="57">
        <v>10</v>
      </c>
      <c r="M272" s="57">
        <v>11</v>
      </c>
      <c r="N272" s="58">
        <v>12</v>
      </c>
      <c r="O272" s="59" t="s">
        <v>376</v>
      </c>
      <c r="P272" s="60" t="s">
        <v>377</v>
      </c>
      <c r="Q272" s="61" t="s">
        <v>376</v>
      </c>
      <c r="R272" s="58" t="s">
        <v>377</v>
      </c>
      <c r="S272" s="61" t="s">
        <v>376</v>
      </c>
      <c r="T272" s="62" t="s">
        <v>377</v>
      </c>
      <c r="U272" s="193"/>
      <c r="V272" s="194"/>
      <c r="W272" s="141"/>
      <c r="X272" s="141"/>
      <c r="Y272" s="141"/>
    </row>
    <row r="273" spans="1:25" ht="15.6" x14ac:dyDescent="0.3">
      <c r="A273" s="129"/>
      <c r="B273" s="126">
        <v>1</v>
      </c>
      <c r="C273" s="66"/>
      <c r="D273" s="67"/>
      <c r="E273" s="67"/>
      <c r="F273" s="67"/>
      <c r="G273" s="67"/>
      <c r="H273" s="67"/>
      <c r="I273" s="67"/>
      <c r="J273" s="68"/>
      <c r="K273" s="68"/>
      <c r="L273" s="68"/>
      <c r="M273" s="68"/>
      <c r="N273" s="69"/>
      <c r="O273" s="70"/>
      <c r="P273" s="71"/>
      <c r="Q273" s="70"/>
      <c r="R273" s="71"/>
      <c r="S273" s="70"/>
      <c r="T273" s="72"/>
      <c r="U273" s="177"/>
      <c r="V273" s="178"/>
    </row>
    <row r="274" spans="1:25" ht="15.6" x14ac:dyDescent="0.3">
      <c r="A274" s="129"/>
      <c r="B274" s="127">
        <v>2</v>
      </c>
      <c r="C274" s="77"/>
      <c r="D274" s="78"/>
      <c r="E274" s="79"/>
      <c r="F274" s="79"/>
      <c r="G274" s="79"/>
      <c r="H274" s="79"/>
      <c r="I274" s="79"/>
      <c r="J274" s="80"/>
      <c r="K274" s="80"/>
      <c r="L274" s="80"/>
      <c r="M274" s="80"/>
      <c r="N274" s="69"/>
      <c r="O274" s="70"/>
      <c r="P274" s="71"/>
      <c r="Q274" s="70"/>
      <c r="R274" s="71"/>
      <c r="S274" s="70"/>
      <c r="T274" s="72"/>
      <c r="U274" s="177"/>
      <c r="V274" s="178"/>
    </row>
    <row r="275" spans="1:25" ht="15.6" x14ac:dyDescent="0.3">
      <c r="A275" s="129"/>
      <c r="B275" s="126">
        <v>3</v>
      </c>
      <c r="C275" s="77"/>
      <c r="D275" s="79"/>
      <c r="E275" s="78"/>
      <c r="F275" s="79"/>
      <c r="G275" s="79"/>
      <c r="H275" s="79"/>
      <c r="I275" s="79"/>
      <c r="J275" s="80"/>
      <c r="K275" s="80"/>
      <c r="L275" s="80"/>
      <c r="M275" s="80"/>
      <c r="N275" s="69"/>
      <c r="O275" s="70"/>
      <c r="P275" s="71"/>
      <c r="Q275" s="70"/>
      <c r="R275" s="71"/>
      <c r="S275" s="70"/>
      <c r="T275" s="72"/>
      <c r="U275" s="177"/>
      <c r="V275" s="178"/>
    </row>
    <row r="276" spans="1:25" ht="15.6" x14ac:dyDescent="0.3">
      <c r="A276" s="129"/>
      <c r="B276" s="127">
        <v>4</v>
      </c>
      <c r="C276" s="77"/>
      <c r="D276" s="79"/>
      <c r="E276" s="79"/>
      <c r="F276" s="78"/>
      <c r="G276" s="79"/>
      <c r="H276" s="79"/>
      <c r="I276" s="79"/>
      <c r="J276" s="80"/>
      <c r="K276" s="80"/>
      <c r="L276" s="80"/>
      <c r="M276" s="80"/>
      <c r="N276" s="69"/>
      <c r="O276" s="70"/>
      <c r="P276" s="71"/>
      <c r="Q276" s="70"/>
      <c r="R276" s="71"/>
      <c r="S276" s="70"/>
      <c r="T276" s="72"/>
      <c r="U276" s="177"/>
      <c r="V276" s="178"/>
    </row>
    <row r="277" spans="1:25" ht="15.6" x14ac:dyDescent="0.3">
      <c r="A277" s="129"/>
      <c r="B277" s="126">
        <v>5</v>
      </c>
      <c r="C277" s="77"/>
      <c r="D277" s="79"/>
      <c r="E277" s="79"/>
      <c r="F277" s="79"/>
      <c r="G277" s="78"/>
      <c r="H277" s="79"/>
      <c r="I277" s="79"/>
      <c r="J277" s="80"/>
      <c r="K277" s="80"/>
      <c r="L277" s="80"/>
      <c r="M277" s="80"/>
      <c r="N277" s="69"/>
      <c r="O277" s="70"/>
      <c r="P277" s="71"/>
      <c r="Q277" s="70"/>
      <c r="R277" s="71"/>
      <c r="S277" s="70"/>
      <c r="T277" s="72"/>
      <c r="U277" s="177"/>
      <c r="V277" s="178"/>
    </row>
    <row r="278" spans="1:25" ht="15.6" x14ac:dyDescent="0.3">
      <c r="A278" s="129"/>
      <c r="B278" s="127">
        <v>6</v>
      </c>
      <c r="C278" s="77"/>
      <c r="D278" s="79"/>
      <c r="E278" s="79"/>
      <c r="F278" s="79"/>
      <c r="G278" s="79"/>
      <c r="H278" s="78"/>
      <c r="I278" s="79"/>
      <c r="J278" s="80"/>
      <c r="K278" s="80"/>
      <c r="L278" s="80"/>
      <c r="M278" s="80"/>
      <c r="N278" s="69"/>
      <c r="O278" s="70"/>
      <c r="P278" s="71"/>
      <c r="Q278" s="70"/>
      <c r="R278" s="71"/>
      <c r="S278" s="70"/>
      <c r="T278" s="72"/>
      <c r="U278" s="177"/>
      <c r="V278" s="178"/>
    </row>
    <row r="279" spans="1:25" ht="15.6" x14ac:dyDescent="0.3">
      <c r="A279" s="129"/>
      <c r="B279" s="126">
        <v>7</v>
      </c>
      <c r="C279" s="77"/>
      <c r="D279" s="79"/>
      <c r="E279" s="79"/>
      <c r="F279" s="79"/>
      <c r="G279" s="79"/>
      <c r="H279" s="79"/>
      <c r="I279" s="78"/>
      <c r="J279" s="93"/>
      <c r="K279" s="93"/>
      <c r="L279" s="93"/>
      <c r="M279" s="93"/>
      <c r="N279" s="94"/>
      <c r="O279" s="70"/>
      <c r="P279" s="71"/>
      <c r="Q279" s="70"/>
      <c r="R279" s="71"/>
      <c r="S279" s="70"/>
      <c r="T279" s="72"/>
      <c r="U279" s="177"/>
      <c r="V279" s="178"/>
    </row>
    <row r="280" spans="1:25" ht="15.6" x14ac:dyDescent="0.3">
      <c r="A280" s="129"/>
      <c r="B280" s="127">
        <v>8</v>
      </c>
      <c r="C280" s="97"/>
      <c r="D280" s="98"/>
      <c r="E280" s="98"/>
      <c r="F280" s="98"/>
      <c r="G280" s="98"/>
      <c r="H280" s="98"/>
      <c r="I280" s="99"/>
      <c r="J280" s="100"/>
      <c r="K280" s="101"/>
      <c r="L280" s="101"/>
      <c r="M280" s="101"/>
      <c r="N280" s="94"/>
      <c r="O280" s="70"/>
      <c r="P280" s="71"/>
      <c r="Q280" s="70"/>
      <c r="R280" s="71"/>
      <c r="S280" s="70"/>
      <c r="T280" s="72"/>
      <c r="U280" s="177"/>
      <c r="V280" s="178"/>
    </row>
    <row r="281" spans="1:25" ht="15.6" x14ac:dyDescent="0.3">
      <c r="A281" s="129"/>
      <c r="B281" s="126">
        <v>9</v>
      </c>
      <c r="C281" s="97"/>
      <c r="D281" s="98"/>
      <c r="E281" s="98"/>
      <c r="F281" s="98"/>
      <c r="G281" s="98"/>
      <c r="H281" s="98"/>
      <c r="I281" s="99"/>
      <c r="J281" s="101"/>
      <c r="K281" s="100"/>
      <c r="L281" s="101"/>
      <c r="M281" s="101"/>
      <c r="N281" s="94"/>
      <c r="O281" s="70"/>
      <c r="P281" s="71"/>
      <c r="Q281" s="70"/>
      <c r="R281" s="71"/>
      <c r="S281" s="70"/>
      <c r="T281" s="72"/>
      <c r="U281" s="177"/>
      <c r="V281" s="178"/>
    </row>
    <row r="282" spans="1:25" ht="15.6" x14ac:dyDescent="0.3">
      <c r="A282" s="129"/>
      <c r="B282" s="127">
        <v>10</v>
      </c>
      <c r="C282" s="97"/>
      <c r="D282" s="98"/>
      <c r="E282" s="98"/>
      <c r="F282" s="98"/>
      <c r="G282" s="98"/>
      <c r="H282" s="98"/>
      <c r="I282" s="99"/>
      <c r="J282" s="101"/>
      <c r="K282" s="101"/>
      <c r="L282" s="100"/>
      <c r="M282" s="101"/>
      <c r="N282" s="94"/>
      <c r="O282" s="70"/>
      <c r="P282" s="71"/>
      <c r="Q282" s="70"/>
      <c r="R282" s="71"/>
      <c r="S282" s="70"/>
      <c r="T282" s="72"/>
      <c r="U282" s="177"/>
      <c r="V282" s="178"/>
    </row>
    <row r="283" spans="1:25" ht="15.6" x14ac:dyDescent="0.3">
      <c r="A283" s="129"/>
      <c r="B283" s="126">
        <v>11</v>
      </c>
      <c r="C283" s="97"/>
      <c r="D283" s="98"/>
      <c r="E283" s="98"/>
      <c r="F283" s="98"/>
      <c r="G283" s="98"/>
      <c r="H283" s="98"/>
      <c r="I283" s="99"/>
      <c r="J283" s="101"/>
      <c r="K283" s="101"/>
      <c r="L283" s="101"/>
      <c r="M283" s="100"/>
      <c r="N283" s="94"/>
      <c r="O283" s="70"/>
      <c r="P283" s="71"/>
      <c r="Q283" s="70"/>
      <c r="R283" s="71"/>
      <c r="S283" s="70"/>
      <c r="T283" s="72"/>
      <c r="U283" s="177"/>
      <c r="V283" s="178"/>
    </row>
    <row r="284" spans="1:25" ht="16.2" thickBot="1" x14ac:dyDescent="0.35">
      <c r="A284" s="131"/>
      <c r="B284" s="132">
        <v>12</v>
      </c>
      <c r="C284" s="107"/>
      <c r="D284" s="108"/>
      <c r="E284" s="108"/>
      <c r="F284" s="108"/>
      <c r="G284" s="108"/>
      <c r="H284" s="108"/>
      <c r="I284" s="108"/>
      <c r="J284" s="109"/>
      <c r="K284" s="109"/>
      <c r="L284" s="109"/>
      <c r="M284" s="109"/>
      <c r="N284" s="110"/>
      <c r="O284" s="111"/>
      <c r="P284" s="112"/>
      <c r="Q284" s="111"/>
      <c r="R284" s="112"/>
      <c r="S284" s="111"/>
      <c r="T284" s="113"/>
      <c r="U284" s="179"/>
      <c r="V284" s="180"/>
    </row>
    <row r="286" spans="1:25" x14ac:dyDescent="0.25">
      <c r="A286" s="86" t="s">
        <v>423</v>
      </c>
    </row>
    <row r="287" spans="1:25" x14ac:dyDescent="0.25">
      <c r="A287" s="133"/>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row>
    <row r="288" spans="1:25" ht="15" x14ac:dyDescent="0.25">
      <c r="A288" s="92"/>
      <c r="P288" s="104"/>
      <c r="Q288" s="64"/>
    </row>
    <row r="289" spans="1:25" x14ac:dyDescent="0.2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row>
    <row r="291" spans="1:25" x14ac:dyDescent="0.25">
      <c r="B291" s="86"/>
      <c r="C291" s="86"/>
      <c r="D291" s="86"/>
      <c r="E291" s="86"/>
      <c r="F291" s="86"/>
      <c r="G291" s="86"/>
      <c r="H291" s="86"/>
      <c r="I291" s="86"/>
      <c r="J291" s="86"/>
      <c r="K291" s="86"/>
      <c r="L291" s="86"/>
      <c r="M291" s="86"/>
      <c r="N291" s="86"/>
    </row>
    <row r="294" spans="1:25" ht="22.8" x14ac:dyDescent="0.4">
      <c r="A294" s="122" t="s">
        <v>497</v>
      </c>
    </row>
    <row r="295" spans="1:25" ht="13.8" thickBot="1" x14ac:dyDescent="0.3"/>
    <row r="296" spans="1:25" ht="100.05" customHeight="1" thickBot="1" x14ac:dyDescent="0.55000000000000004">
      <c r="A296" s="181" t="str">
        <f>CONCATENATE(AH13,"                ",AG13)</f>
        <v>SABEL                groot wapen</v>
      </c>
      <c r="B296" s="182"/>
      <c r="C296" s="183" t="str">
        <f>CONCATENATE(AE13,"                     ", AF13)</f>
        <v>LOPER                      gemengd elek./mech.</v>
      </c>
      <c r="D296" s="184"/>
      <c r="E296" s="185"/>
      <c r="F296" s="185"/>
      <c r="G296" s="185"/>
      <c r="H296" s="185"/>
      <c r="I296" s="185"/>
      <c r="J296" s="185"/>
      <c r="K296" s="186"/>
      <c r="L296" s="187">
        <f>AC13</f>
        <v>0</v>
      </c>
      <c r="M296" s="188"/>
      <c r="N296" s="52" t="s">
        <v>369</v>
      </c>
      <c r="O296" s="189" t="s">
        <v>370</v>
      </c>
      <c r="P296" s="190"/>
      <c r="Q296" s="189" t="s">
        <v>371</v>
      </c>
      <c r="R296" s="190"/>
      <c r="S296" s="189" t="s">
        <v>372</v>
      </c>
      <c r="T296" s="190"/>
      <c r="U296" s="191" t="s">
        <v>451</v>
      </c>
      <c r="V296" s="192"/>
      <c r="W296" s="140"/>
      <c r="X296" s="148" t="s">
        <v>523</v>
      </c>
      <c r="Y296" s="142"/>
    </row>
    <row r="297" spans="1:25" ht="16.2" thickBot="1" x14ac:dyDescent="0.35">
      <c r="A297" s="59" t="s">
        <v>375</v>
      </c>
      <c r="B297" s="123"/>
      <c r="C297" s="55">
        <v>1</v>
      </c>
      <c r="D297" s="56">
        <v>2</v>
      </c>
      <c r="E297" s="56">
        <v>3</v>
      </c>
      <c r="F297" s="56">
        <v>4</v>
      </c>
      <c r="G297" s="56">
        <v>5</v>
      </c>
      <c r="H297" s="56">
        <v>6</v>
      </c>
      <c r="I297" s="56">
        <v>7</v>
      </c>
      <c r="J297" s="56">
        <v>8</v>
      </c>
      <c r="K297" s="56">
        <v>9</v>
      </c>
      <c r="L297" s="57">
        <v>10</v>
      </c>
      <c r="M297" s="57">
        <v>11</v>
      </c>
      <c r="N297" s="58">
        <v>12</v>
      </c>
      <c r="O297" s="59" t="s">
        <v>376</v>
      </c>
      <c r="P297" s="60" t="s">
        <v>377</v>
      </c>
      <c r="Q297" s="61" t="s">
        <v>376</v>
      </c>
      <c r="R297" s="58" t="s">
        <v>377</v>
      </c>
      <c r="S297" s="61" t="s">
        <v>376</v>
      </c>
      <c r="T297" s="62" t="s">
        <v>377</v>
      </c>
      <c r="U297" s="193"/>
      <c r="V297" s="194"/>
      <c r="W297" s="141"/>
      <c r="X297" s="141"/>
      <c r="Y297" s="141"/>
    </row>
    <row r="298" spans="1:25" ht="15.6" x14ac:dyDescent="0.3">
      <c r="A298" s="129"/>
      <c r="B298" s="126">
        <v>1</v>
      </c>
      <c r="C298" s="66"/>
      <c r="D298" s="67"/>
      <c r="E298" s="67"/>
      <c r="F298" s="67"/>
      <c r="G298" s="67"/>
      <c r="H298" s="67"/>
      <c r="I298" s="67"/>
      <c r="J298" s="68"/>
      <c r="K298" s="68"/>
      <c r="L298" s="68"/>
      <c r="M298" s="68"/>
      <c r="N298" s="69"/>
      <c r="O298" s="70"/>
      <c r="P298" s="71"/>
      <c r="Q298" s="70"/>
      <c r="R298" s="71"/>
      <c r="S298" s="70"/>
      <c r="T298" s="72"/>
      <c r="U298" s="177"/>
      <c r="V298" s="178"/>
    </row>
    <row r="299" spans="1:25" ht="15.6" x14ac:dyDescent="0.3">
      <c r="A299" s="129"/>
      <c r="B299" s="127">
        <v>2</v>
      </c>
      <c r="C299" s="77"/>
      <c r="D299" s="78"/>
      <c r="E299" s="79"/>
      <c r="F299" s="79"/>
      <c r="G299" s="79"/>
      <c r="H299" s="79"/>
      <c r="I299" s="79"/>
      <c r="J299" s="80"/>
      <c r="K299" s="80"/>
      <c r="L299" s="80"/>
      <c r="M299" s="80"/>
      <c r="N299" s="69"/>
      <c r="O299" s="70"/>
      <c r="P299" s="71"/>
      <c r="Q299" s="70"/>
      <c r="R299" s="71"/>
      <c r="S299" s="70"/>
      <c r="T299" s="72"/>
      <c r="U299" s="177"/>
      <c r="V299" s="178"/>
    </row>
    <row r="300" spans="1:25" ht="15.6" x14ac:dyDescent="0.3">
      <c r="A300" s="129"/>
      <c r="B300" s="126">
        <v>3</v>
      </c>
      <c r="C300" s="77"/>
      <c r="D300" s="79"/>
      <c r="E300" s="78"/>
      <c r="F300" s="79"/>
      <c r="G300" s="79"/>
      <c r="H300" s="79"/>
      <c r="I300" s="79"/>
      <c r="J300" s="80"/>
      <c r="K300" s="80"/>
      <c r="L300" s="80"/>
      <c r="M300" s="80"/>
      <c r="N300" s="69"/>
      <c r="O300" s="70"/>
      <c r="P300" s="71"/>
      <c r="Q300" s="70"/>
      <c r="R300" s="71"/>
      <c r="S300" s="70"/>
      <c r="T300" s="72"/>
      <c r="U300" s="177"/>
      <c r="V300" s="178"/>
    </row>
    <row r="301" spans="1:25" ht="15.6" x14ac:dyDescent="0.3">
      <c r="A301" s="129"/>
      <c r="B301" s="127">
        <v>4</v>
      </c>
      <c r="C301" s="77"/>
      <c r="D301" s="79"/>
      <c r="E301" s="79"/>
      <c r="F301" s="78"/>
      <c r="G301" s="79"/>
      <c r="H301" s="79"/>
      <c r="I301" s="79"/>
      <c r="J301" s="80"/>
      <c r="K301" s="80"/>
      <c r="L301" s="80"/>
      <c r="M301" s="80"/>
      <c r="N301" s="69"/>
      <c r="O301" s="70"/>
      <c r="P301" s="71"/>
      <c r="Q301" s="70"/>
      <c r="R301" s="71"/>
      <c r="S301" s="70"/>
      <c r="T301" s="72"/>
      <c r="U301" s="177"/>
      <c r="V301" s="178"/>
    </row>
    <row r="302" spans="1:25" ht="15.6" x14ac:dyDescent="0.3">
      <c r="A302" s="129"/>
      <c r="B302" s="126">
        <v>5</v>
      </c>
      <c r="C302" s="77"/>
      <c r="D302" s="79"/>
      <c r="E302" s="79"/>
      <c r="F302" s="79"/>
      <c r="G302" s="78"/>
      <c r="H302" s="79"/>
      <c r="I302" s="79"/>
      <c r="J302" s="80"/>
      <c r="K302" s="80"/>
      <c r="L302" s="80"/>
      <c r="M302" s="80"/>
      <c r="N302" s="69"/>
      <c r="O302" s="70"/>
      <c r="P302" s="71"/>
      <c r="Q302" s="70"/>
      <c r="R302" s="71"/>
      <c r="S302" s="70"/>
      <c r="T302" s="72"/>
      <c r="U302" s="177"/>
      <c r="V302" s="178"/>
    </row>
    <row r="303" spans="1:25" ht="15.6" x14ac:dyDescent="0.3">
      <c r="A303" s="129"/>
      <c r="B303" s="127">
        <v>6</v>
      </c>
      <c r="C303" s="77"/>
      <c r="D303" s="79"/>
      <c r="E303" s="79"/>
      <c r="F303" s="79"/>
      <c r="G303" s="79"/>
      <c r="H303" s="78"/>
      <c r="I303" s="79"/>
      <c r="J303" s="80"/>
      <c r="K303" s="80"/>
      <c r="L303" s="80"/>
      <c r="M303" s="80"/>
      <c r="N303" s="69"/>
      <c r="O303" s="70"/>
      <c r="P303" s="71"/>
      <c r="Q303" s="70"/>
      <c r="R303" s="71"/>
      <c r="S303" s="70"/>
      <c r="T303" s="72"/>
      <c r="U303" s="177"/>
      <c r="V303" s="178"/>
    </row>
    <row r="304" spans="1:25" ht="15.6" x14ac:dyDescent="0.3">
      <c r="A304" s="129"/>
      <c r="B304" s="126">
        <v>7</v>
      </c>
      <c r="C304" s="77"/>
      <c r="D304" s="79"/>
      <c r="E304" s="79"/>
      <c r="F304" s="79"/>
      <c r="G304" s="79"/>
      <c r="H304" s="79"/>
      <c r="I304" s="78"/>
      <c r="J304" s="93"/>
      <c r="K304" s="93"/>
      <c r="L304" s="93"/>
      <c r="M304" s="93"/>
      <c r="N304" s="94"/>
      <c r="O304" s="70"/>
      <c r="P304" s="71"/>
      <c r="Q304" s="70"/>
      <c r="R304" s="71"/>
      <c r="S304" s="70"/>
      <c r="T304" s="72"/>
      <c r="U304" s="177"/>
      <c r="V304" s="178"/>
    </row>
    <row r="305" spans="1:25" ht="15.6" x14ac:dyDescent="0.3">
      <c r="A305" s="129"/>
      <c r="B305" s="127">
        <v>8</v>
      </c>
      <c r="C305" s="97"/>
      <c r="D305" s="98"/>
      <c r="E305" s="98"/>
      <c r="F305" s="98"/>
      <c r="G305" s="98"/>
      <c r="H305" s="98"/>
      <c r="I305" s="99"/>
      <c r="J305" s="100"/>
      <c r="K305" s="101"/>
      <c r="L305" s="101"/>
      <c r="M305" s="101"/>
      <c r="N305" s="94"/>
      <c r="O305" s="70"/>
      <c r="P305" s="71"/>
      <c r="Q305" s="70"/>
      <c r="R305" s="71"/>
      <c r="S305" s="70"/>
      <c r="T305" s="72"/>
      <c r="U305" s="177"/>
      <c r="V305" s="178"/>
    </row>
    <row r="306" spans="1:25" ht="15.6" x14ac:dyDescent="0.3">
      <c r="A306" s="129"/>
      <c r="B306" s="126">
        <v>9</v>
      </c>
      <c r="C306" s="97"/>
      <c r="D306" s="98"/>
      <c r="E306" s="98"/>
      <c r="F306" s="98"/>
      <c r="G306" s="98"/>
      <c r="H306" s="98"/>
      <c r="I306" s="99"/>
      <c r="J306" s="101"/>
      <c r="K306" s="100"/>
      <c r="L306" s="101"/>
      <c r="M306" s="101"/>
      <c r="N306" s="94"/>
      <c r="O306" s="70"/>
      <c r="P306" s="71"/>
      <c r="Q306" s="70"/>
      <c r="R306" s="71"/>
      <c r="S306" s="70"/>
      <c r="T306" s="72"/>
      <c r="U306" s="177"/>
      <c r="V306" s="178"/>
    </row>
    <row r="307" spans="1:25" ht="15.6" x14ac:dyDescent="0.3">
      <c r="A307" s="129"/>
      <c r="B307" s="127">
        <v>10</v>
      </c>
      <c r="C307" s="97"/>
      <c r="D307" s="98"/>
      <c r="E307" s="98"/>
      <c r="F307" s="98"/>
      <c r="G307" s="98"/>
      <c r="H307" s="98"/>
      <c r="I307" s="99"/>
      <c r="J307" s="101"/>
      <c r="K307" s="101"/>
      <c r="L307" s="100"/>
      <c r="M307" s="101"/>
      <c r="N307" s="94"/>
      <c r="O307" s="70"/>
      <c r="P307" s="71"/>
      <c r="Q307" s="70"/>
      <c r="R307" s="71"/>
      <c r="S307" s="70"/>
      <c r="T307" s="72"/>
      <c r="U307" s="177"/>
      <c r="V307" s="178"/>
    </row>
    <row r="308" spans="1:25" ht="15.6" x14ac:dyDescent="0.3">
      <c r="A308" s="129"/>
      <c r="B308" s="126">
        <v>11</v>
      </c>
      <c r="C308" s="97"/>
      <c r="D308" s="98"/>
      <c r="E308" s="98"/>
      <c r="F308" s="98"/>
      <c r="G308" s="98"/>
      <c r="H308" s="98"/>
      <c r="I308" s="99"/>
      <c r="J308" s="101"/>
      <c r="K308" s="101"/>
      <c r="L308" s="101"/>
      <c r="M308" s="100"/>
      <c r="N308" s="94"/>
      <c r="O308" s="70"/>
      <c r="P308" s="71"/>
      <c r="Q308" s="70"/>
      <c r="R308" s="71"/>
      <c r="S308" s="70"/>
      <c r="T308" s="72"/>
      <c r="U308" s="177"/>
      <c r="V308" s="178"/>
    </row>
    <row r="309" spans="1:25" ht="16.2" thickBot="1" x14ac:dyDescent="0.35">
      <c r="A309" s="131"/>
      <c r="B309" s="132">
        <v>12</v>
      </c>
      <c r="C309" s="107"/>
      <c r="D309" s="108"/>
      <c r="E309" s="108"/>
      <c r="F309" s="108"/>
      <c r="G309" s="108"/>
      <c r="H309" s="108"/>
      <c r="I309" s="108"/>
      <c r="J309" s="109"/>
      <c r="K309" s="109"/>
      <c r="L309" s="109"/>
      <c r="M309" s="109"/>
      <c r="N309" s="110"/>
      <c r="O309" s="111"/>
      <c r="P309" s="112"/>
      <c r="Q309" s="111"/>
      <c r="R309" s="112"/>
      <c r="S309" s="111"/>
      <c r="T309" s="113"/>
      <c r="U309" s="179"/>
      <c r="V309" s="180"/>
    </row>
    <row r="311" spans="1:25" x14ac:dyDescent="0.25">
      <c r="A311" s="86" t="s">
        <v>423</v>
      </c>
    </row>
    <row r="312" spans="1:25" x14ac:dyDescent="0.25">
      <c r="A312" s="121"/>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row>
    <row r="313" spans="1:25" x14ac:dyDescent="0.25">
      <c r="A313" s="86"/>
    </row>
    <row r="314" spans="1:25" x14ac:dyDescent="0.2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row>
    <row r="315" spans="1:25" x14ac:dyDescent="0.25">
      <c r="A315" s="92"/>
    </row>
    <row r="316" spans="1:25" x14ac:dyDescent="0.25">
      <c r="A316" s="92"/>
      <c r="B316" s="86"/>
      <c r="C316" s="86"/>
      <c r="D316" s="86"/>
      <c r="E316" s="86"/>
      <c r="F316" s="86"/>
      <c r="G316" s="86"/>
      <c r="H316" s="86"/>
      <c r="I316" s="86"/>
      <c r="J316" s="86"/>
      <c r="K316" s="86"/>
      <c r="L316" s="86"/>
      <c r="M316" s="86"/>
      <c r="N316" s="86"/>
      <c r="O316" s="86"/>
      <c r="P316" s="86"/>
      <c r="Q316" s="86"/>
      <c r="R316" s="86"/>
      <c r="S316" s="86"/>
      <c r="T316" s="86"/>
      <c r="U316" s="86"/>
      <c r="V316" s="86"/>
    </row>
    <row r="318" spans="1:25" x14ac:dyDescent="0.25">
      <c r="B318" s="86"/>
      <c r="C318" s="86"/>
      <c r="D318" s="86"/>
    </row>
    <row r="319" spans="1:25" ht="22.8" x14ac:dyDescent="0.4">
      <c r="A319" s="122" t="s">
        <v>497</v>
      </c>
    </row>
    <row r="320" spans="1:25" ht="13.8" thickBot="1" x14ac:dyDescent="0.3"/>
    <row r="321" spans="1:25" ht="100.05" customHeight="1" thickBot="1" x14ac:dyDescent="0.55000000000000004">
      <c r="A321" s="181" t="str">
        <f>CONCATENATE(AH14,"                ",AG14)</f>
        <v>SABEL                groot wapen</v>
      </c>
      <c r="B321" s="182"/>
      <c r="C321" s="183" t="str">
        <f>CONCATENATE(AE14,"                     ", AF14)</f>
        <v>LOPER                      gemengd elek./mech.</v>
      </c>
      <c r="D321" s="184"/>
      <c r="E321" s="185"/>
      <c r="F321" s="185"/>
      <c r="G321" s="185"/>
      <c r="H321" s="185"/>
      <c r="I321" s="185"/>
      <c r="J321" s="185"/>
      <c r="K321" s="186"/>
      <c r="L321" s="187">
        <f>AC14</f>
        <v>0</v>
      </c>
      <c r="M321" s="188"/>
      <c r="N321" s="52" t="s">
        <v>369</v>
      </c>
      <c r="O321" s="189" t="s">
        <v>370</v>
      </c>
      <c r="P321" s="190"/>
      <c r="Q321" s="189" t="s">
        <v>371</v>
      </c>
      <c r="R321" s="190"/>
      <c r="S321" s="189" t="s">
        <v>372</v>
      </c>
      <c r="T321" s="190"/>
      <c r="U321" s="191" t="s">
        <v>451</v>
      </c>
      <c r="V321" s="192"/>
      <c r="W321" s="140"/>
      <c r="X321" s="148" t="s">
        <v>524</v>
      </c>
      <c r="Y321" s="142"/>
    </row>
    <row r="322" spans="1:25" ht="16.2" thickBot="1" x14ac:dyDescent="0.35">
      <c r="A322" s="59" t="s">
        <v>375</v>
      </c>
      <c r="B322" s="123"/>
      <c r="C322" s="55">
        <v>1</v>
      </c>
      <c r="D322" s="56">
        <v>2</v>
      </c>
      <c r="E322" s="56">
        <v>3</v>
      </c>
      <c r="F322" s="56">
        <v>4</v>
      </c>
      <c r="G322" s="56">
        <v>5</v>
      </c>
      <c r="H322" s="56">
        <v>6</v>
      </c>
      <c r="I322" s="56">
        <v>7</v>
      </c>
      <c r="J322" s="56">
        <v>8</v>
      </c>
      <c r="K322" s="56">
        <v>9</v>
      </c>
      <c r="L322" s="57">
        <v>10</v>
      </c>
      <c r="M322" s="57">
        <v>11</v>
      </c>
      <c r="N322" s="58">
        <v>12</v>
      </c>
      <c r="O322" s="59" t="s">
        <v>376</v>
      </c>
      <c r="P322" s="60" t="s">
        <v>377</v>
      </c>
      <c r="Q322" s="61" t="s">
        <v>376</v>
      </c>
      <c r="R322" s="58" t="s">
        <v>377</v>
      </c>
      <c r="S322" s="61" t="s">
        <v>376</v>
      </c>
      <c r="T322" s="62" t="s">
        <v>377</v>
      </c>
      <c r="U322" s="193"/>
      <c r="V322" s="194"/>
      <c r="W322" s="141"/>
      <c r="X322" s="141"/>
      <c r="Y322" s="141"/>
    </row>
    <row r="323" spans="1:25" ht="15.6" x14ac:dyDescent="0.3">
      <c r="A323" s="129"/>
      <c r="B323" s="126">
        <v>1</v>
      </c>
      <c r="C323" s="66"/>
      <c r="D323" s="67"/>
      <c r="E323" s="67"/>
      <c r="F323" s="67"/>
      <c r="G323" s="67"/>
      <c r="H323" s="67"/>
      <c r="I323" s="67"/>
      <c r="J323" s="68"/>
      <c r="K323" s="68"/>
      <c r="L323" s="68"/>
      <c r="M323" s="68"/>
      <c r="N323" s="69"/>
      <c r="O323" s="70"/>
      <c r="P323" s="71"/>
      <c r="Q323" s="70"/>
      <c r="R323" s="71"/>
      <c r="S323" s="70"/>
      <c r="T323" s="72"/>
      <c r="U323" s="177"/>
      <c r="V323" s="178"/>
    </row>
    <row r="324" spans="1:25" ht="15.6" x14ac:dyDescent="0.3">
      <c r="A324" s="129"/>
      <c r="B324" s="127">
        <v>2</v>
      </c>
      <c r="C324" s="77"/>
      <c r="D324" s="78"/>
      <c r="E324" s="79"/>
      <c r="F324" s="79"/>
      <c r="G324" s="79"/>
      <c r="H324" s="79"/>
      <c r="I324" s="79"/>
      <c r="J324" s="80"/>
      <c r="K324" s="80"/>
      <c r="L324" s="80"/>
      <c r="M324" s="80"/>
      <c r="N324" s="69"/>
      <c r="O324" s="70"/>
      <c r="P324" s="71"/>
      <c r="Q324" s="70"/>
      <c r="R324" s="71"/>
      <c r="S324" s="70"/>
      <c r="T324" s="72"/>
      <c r="U324" s="177"/>
      <c r="V324" s="178"/>
    </row>
    <row r="325" spans="1:25" ht="15.6" x14ac:dyDescent="0.3">
      <c r="A325" s="129"/>
      <c r="B325" s="126">
        <v>3</v>
      </c>
      <c r="C325" s="77"/>
      <c r="D325" s="79"/>
      <c r="E325" s="78"/>
      <c r="F325" s="79"/>
      <c r="G325" s="79"/>
      <c r="H325" s="79"/>
      <c r="I325" s="79"/>
      <c r="J325" s="80"/>
      <c r="K325" s="80"/>
      <c r="L325" s="80"/>
      <c r="M325" s="80"/>
      <c r="N325" s="69"/>
      <c r="O325" s="70"/>
      <c r="P325" s="71"/>
      <c r="Q325" s="70"/>
      <c r="R325" s="71"/>
      <c r="S325" s="70"/>
      <c r="T325" s="72"/>
      <c r="U325" s="177"/>
      <c r="V325" s="178"/>
    </row>
    <row r="326" spans="1:25" ht="15.6" x14ac:dyDescent="0.3">
      <c r="A326" s="129"/>
      <c r="B326" s="127">
        <v>4</v>
      </c>
      <c r="C326" s="77"/>
      <c r="D326" s="79"/>
      <c r="E326" s="79"/>
      <c r="F326" s="78"/>
      <c r="G326" s="79"/>
      <c r="H326" s="79"/>
      <c r="I326" s="79"/>
      <c r="J326" s="80"/>
      <c r="K326" s="80"/>
      <c r="L326" s="80"/>
      <c r="M326" s="80"/>
      <c r="N326" s="69"/>
      <c r="O326" s="70"/>
      <c r="P326" s="71"/>
      <c r="Q326" s="70"/>
      <c r="R326" s="71"/>
      <c r="S326" s="70"/>
      <c r="T326" s="72"/>
      <c r="U326" s="177"/>
      <c r="V326" s="178"/>
    </row>
    <row r="327" spans="1:25" ht="15.6" x14ac:dyDescent="0.3">
      <c r="A327" s="129"/>
      <c r="B327" s="126">
        <v>5</v>
      </c>
      <c r="C327" s="77"/>
      <c r="D327" s="79"/>
      <c r="E327" s="79"/>
      <c r="F327" s="79"/>
      <c r="G327" s="78"/>
      <c r="H327" s="79"/>
      <c r="I327" s="79"/>
      <c r="J327" s="80"/>
      <c r="K327" s="80"/>
      <c r="L327" s="80"/>
      <c r="M327" s="80"/>
      <c r="N327" s="69"/>
      <c r="O327" s="70"/>
      <c r="P327" s="71"/>
      <c r="Q327" s="70"/>
      <c r="R327" s="71"/>
      <c r="S327" s="70"/>
      <c r="T327" s="72"/>
      <c r="U327" s="177"/>
      <c r="V327" s="178"/>
    </row>
    <row r="328" spans="1:25" ht="15.6" x14ac:dyDescent="0.3">
      <c r="A328" s="129"/>
      <c r="B328" s="127">
        <v>6</v>
      </c>
      <c r="C328" s="77"/>
      <c r="D328" s="79"/>
      <c r="E328" s="79"/>
      <c r="F328" s="79"/>
      <c r="G328" s="79"/>
      <c r="H328" s="78"/>
      <c r="I328" s="79"/>
      <c r="J328" s="80"/>
      <c r="K328" s="80"/>
      <c r="L328" s="80"/>
      <c r="M328" s="80"/>
      <c r="N328" s="69"/>
      <c r="O328" s="70"/>
      <c r="P328" s="71"/>
      <c r="Q328" s="70"/>
      <c r="R328" s="71"/>
      <c r="S328" s="70"/>
      <c r="T328" s="72"/>
      <c r="U328" s="177"/>
      <c r="V328" s="178"/>
    </row>
    <row r="329" spans="1:25" ht="15.6" x14ac:dyDescent="0.3">
      <c r="A329" s="129"/>
      <c r="B329" s="126">
        <v>7</v>
      </c>
      <c r="C329" s="77"/>
      <c r="D329" s="79"/>
      <c r="E329" s="79"/>
      <c r="F329" s="79"/>
      <c r="G329" s="79"/>
      <c r="H329" s="79"/>
      <c r="I329" s="78"/>
      <c r="J329" s="93"/>
      <c r="K329" s="93"/>
      <c r="L329" s="93"/>
      <c r="M329" s="93"/>
      <c r="N329" s="94"/>
      <c r="O329" s="70"/>
      <c r="P329" s="71"/>
      <c r="Q329" s="70"/>
      <c r="R329" s="71"/>
      <c r="S329" s="70"/>
      <c r="T329" s="72"/>
      <c r="U329" s="177"/>
      <c r="V329" s="178"/>
    </row>
    <row r="330" spans="1:25" ht="15.6" x14ac:dyDescent="0.3">
      <c r="A330" s="129"/>
      <c r="B330" s="127">
        <v>8</v>
      </c>
      <c r="C330" s="97"/>
      <c r="D330" s="98"/>
      <c r="E330" s="98"/>
      <c r="F330" s="98"/>
      <c r="G330" s="98"/>
      <c r="H330" s="98"/>
      <c r="I330" s="99"/>
      <c r="J330" s="100"/>
      <c r="K330" s="101"/>
      <c r="L330" s="101"/>
      <c r="M330" s="101"/>
      <c r="N330" s="94"/>
      <c r="O330" s="70"/>
      <c r="P330" s="71"/>
      <c r="Q330" s="70"/>
      <c r="R330" s="71"/>
      <c r="S330" s="70"/>
      <c r="T330" s="72"/>
      <c r="U330" s="177"/>
      <c r="V330" s="178"/>
    </row>
    <row r="331" spans="1:25" ht="15.6" x14ac:dyDescent="0.3">
      <c r="A331" s="129"/>
      <c r="B331" s="126">
        <v>9</v>
      </c>
      <c r="C331" s="97"/>
      <c r="D331" s="98"/>
      <c r="E331" s="98"/>
      <c r="F331" s="98"/>
      <c r="G331" s="98"/>
      <c r="H331" s="98"/>
      <c r="I331" s="99"/>
      <c r="J331" s="101"/>
      <c r="K331" s="100"/>
      <c r="L331" s="101"/>
      <c r="M331" s="101"/>
      <c r="N331" s="94"/>
      <c r="O331" s="70"/>
      <c r="P331" s="71"/>
      <c r="Q331" s="70"/>
      <c r="R331" s="71"/>
      <c r="S331" s="70"/>
      <c r="T331" s="72"/>
      <c r="U331" s="177"/>
      <c r="V331" s="178"/>
    </row>
    <row r="332" spans="1:25" ht="15.6" x14ac:dyDescent="0.3">
      <c r="A332" s="129"/>
      <c r="B332" s="127">
        <v>10</v>
      </c>
      <c r="C332" s="97"/>
      <c r="D332" s="98"/>
      <c r="E332" s="98"/>
      <c r="F332" s="98"/>
      <c r="G332" s="98"/>
      <c r="H332" s="98"/>
      <c r="I332" s="99"/>
      <c r="J332" s="101"/>
      <c r="K332" s="101"/>
      <c r="L332" s="100"/>
      <c r="M332" s="101"/>
      <c r="N332" s="94"/>
      <c r="O332" s="70"/>
      <c r="P332" s="71"/>
      <c r="Q332" s="70"/>
      <c r="R332" s="71"/>
      <c r="S332" s="70"/>
      <c r="T332" s="72"/>
      <c r="U332" s="177"/>
      <c r="V332" s="178"/>
    </row>
    <row r="333" spans="1:25" ht="15.6" x14ac:dyDescent="0.3">
      <c r="A333" s="129"/>
      <c r="B333" s="126">
        <v>11</v>
      </c>
      <c r="C333" s="97"/>
      <c r="D333" s="98"/>
      <c r="E333" s="98"/>
      <c r="F333" s="98"/>
      <c r="G333" s="98"/>
      <c r="H333" s="98"/>
      <c r="I333" s="99"/>
      <c r="J333" s="101"/>
      <c r="K333" s="101"/>
      <c r="L333" s="101"/>
      <c r="M333" s="100"/>
      <c r="N333" s="94"/>
      <c r="O333" s="70"/>
      <c r="P333" s="71"/>
      <c r="Q333" s="70"/>
      <c r="R333" s="71"/>
      <c r="S333" s="70"/>
      <c r="T333" s="72"/>
      <c r="U333" s="177"/>
      <c r="V333" s="178"/>
    </row>
    <row r="334" spans="1:25" ht="16.2" thickBot="1" x14ac:dyDescent="0.35">
      <c r="A334" s="131"/>
      <c r="B334" s="132">
        <v>12</v>
      </c>
      <c r="C334" s="107"/>
      <c r="D334" s="108"/>
      <c r="E334" s="108"/>
      <c r="F334" s="108"/>
      <c r="G334" s="108"/>
      <c r="H334" s="108"/>
      <c r="I334" s="108"/>
      <c r="J334" s="109"/>
      <c r="K334" s="109"/>
      <c r="L334" s="109"/>
      <c r="M334" s="109"/>
      <c r="N334" s="110"/>
      <c r="O334" s="111"/>
      <c r="P334" s="112"/>
      <c r="Q334" s="111"/>
      <c r="R334" s="112"/>
      <c r="S334" s="111"/>
      <c r="T334" s="113"/>
      <c r="U334" s="179"/>
      <c r="V334" s="180"/>
    </row>
    <row r="336" spans="1:25" x14ac:dyDescent="0.25">
      <c r="A336" s="86" t="s">
        <v>423</v>
      </c>
    </row>
    <row r="337" spans="1:25" x14ac:dyDescent="0.25">
      <c r="A337" s="121"/>
      <c r="B337" s="86"/>
      <c r="C337" s="86"/>
      <c r="D337" s="86"/>
      <c r="E337" s="86"/>
      <c r="F337" s="86"/>
      <c r="G337" s="86"/>
      <c r="H337" s="86"/>
      <c r="I337" s="86"/>
      <c r="J337" s="86"/>
      <c r="K337" s="86"/>
      <c r="L337" s="86"/>
      <c r="M337" s="86"/>
      <c r="N337" s="86"/>
      <c r="O337" s="86"/>
      <c r="P337" s="86"/>
      <c r="W337" s="86"/>
      <c r="X337" s="86"/>
      <c r="Y337" s="86"/>
    </row>
    <row r="338" spans="1:25" ht="15" x14ac:dyDescent="0.25">
      <c r="A338" s="86"/>
      <c r="I338" s="86"/>
      <c r="J338" s="86"/>
      <c r="K338" s="86"/>
      <c r="L338" s="86"/>
      <c r="M338" s="86"/>
      <c r="N338" s="85"/>
      <c r="O338" s="85"/>
      <c r="P338" s="102"/>
      <c r="Q338" s="73"/>
    </row>
    <row r="339" spans="1:25"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row>
    <row r="340" spans="1:25" ht="15" x14ac:dyDescent="0.25">
      <c r="A340" s="92"/>
      <c r="H340" s="92"/>
      <c r="I340" s="92"/>
      <c r="J340" s="92"/>
      <c r="K340" s="92"/>
      <c r="L340" s="92"/>
      <c r="M340" s="92"/>
      <c r="N340" s="92"/>
      <c r="O340" s="92"/>
      <c r="P340" s="104"/>
      <c r="Q340" s="64"/>
    </row>
    <row r="344" spans="1:25" ht="22.8" x14ac:dyDescent="0.4">
      <c r="A344" s="122" t="s">
        <v>497</v>
      </c>
    </row>
    <row r="345" spans="1:25" ht="13.8" thickBot="1" x14ac:dyDescent="0.3"/>
    <row r="346" spans="1:25" ht="100.05" customHeight="1" thickBot="1" x14ac:dyDescent="0.55000000000000004">
      <c r="A346" s="181" t="str">
        <f>CONCATENATE(AH15,"                ",AG15)</f>
        <v>SABEL                groot wapen</v>
      </c>
      <c r="B346" s="182"/>
      <c r="C346" s="183" t="str">
        <f>CONCATENATE(AE15,"                     ", AF15)</f>
        <v>LOPER                      gemengd elek./mech.</v>
      </c>
      <c r="D346" s="184"/>
      <c r="E346" s="185"/>
      <c r="F346" s="185"/>
      <c r="G346" s="185"/>
      <c r="H346" s="185"/>
      <c r="I346" s="185"/>
      <c r="J346" s="185"/>
      <c r="K346" s="186"/>
      <c r="L346" s="187">
        <f>AC14</f>
        <v>0</v>
      </c>
      <c r="M346" s="188"/>
      <c r="N346" s="52" t="s">
        <v>369</v>
      </c>
      <c r="O346" s="189" t="s">
        <v>370</v>
      </c>
      <c r="P346" s="190"/>
      <c r="Q346" s="189" t="s">
        <v>371</v>
      </c>
      <c r="R346" s="190"/>
      <c r="S346" s="189" t="s">
        <v>372</v>
      </c>
      <c r="T346" s="190"/>
      <c r="U346" s="191" t="s">
        <v>451</v>
      </c>
      <c r="V346" s="192"/>
      <c r="W346" s="140"/>
      <c r="X346" s="148" t="s">
        <v>525</v>
      </c>
      <c r="Y346" s="142"/>
    </row>
    <row r="347" spans="1:25" ht="16.2" thickBot="1" x14ac:dyDescent="0.35">
      <c r="A347" s="59" t="s">
        <v>375</v>
      </c>
      <c r="B347" s="123"/>
      <c r="C347" s="55">
        <v>1</v>
      </c>
      <c r="D347" s="56">
        <v>2</v>
      </c>
      <c r="E347" s="56">
        <v>3</v>
      </c>
      <c r="F347" s="56">
        <v>4</v>
      </c>
      <c r="G347" s="56">
        <v>5</v>
      </c>
      <c r="H347" s="56">
        <v>6</v>
      </c>
      <c r="I347" s="56">
        <v>7</v>
      </c>
      <c r="J347" s="56">
        <v>8</v>
      </c>
      <c r="K347" s="56">
        <v>9</v>
      </c>
      <c r="L347" s="57">
        <v>10</v>
      </c>
      <c r="M347" s="57">
        <v>11</v>
      </c>
      <c r="N347" s="58">
        <v>12</v>
      </c>
      <c r="O347" s="59" t="s">
        <v>376</v>
      </c>
      <c r="P347" s="60" t="s">
        <v>377</v>
      </c>
      <c r="Q347" s="61" t="s">
        <v>376</v>
      </c>
      <c r="R347" s="58" t="s">
        <v>377</v>
      </c>
      <c r="S347" s="61" t="s">
        <v>376</v>
      </c>
      <c r="T347" s="62" t="s">
        <v>377</v>
      </c>
      <c r="U347" s="193"/>
      <c r="V347" s="194"/>
      <c r="W347" s="141"/>
      <c r="X347" s="141"/>
      <c r="Y347" s="141"/>
    </row>
    <row r="348" spans="1:25" ht="15.6" x14ac:dyDescent="0.3">
      <c r="A348" s="129"/>
      <c r="B348" s="126">
        <v>1</v>
      </c>
      <c r="C348" s="66"/>
      <c r="D348" s="67"/>
      <c r="E348" s="67"/>
      <c r="F348" s="67"/>
      <c r="G348" s="67"/>
      <c r="H348" s="67"/>
      <c r="I348" s="67"/>
      <c r="J348" s="68"/>
      <c r="K348" s="68"/>
      <c r="L348" s="68"/>
      <c r="M348" s="68"/>
      <c r="N348" s="69"/>
      <c r="O348" s="70"/>
      <c r="P348" s="71"/>
      <c r="Q348" s="70"/>
      <c r="R348" s="71"/>
      <c r="S348" s="70"/>
      <c r="T348" s="72"/>
      <c r="U348" s="177"/>
      <c r="V348" s="178"/>
    </row>
    <row r="349" spans="1:25" ht="15.6" x14ac:dyDescent="0.3">
      <c r="A349" s="129"/>
      <c r="B349" s="127">
        <v>2</v>
      </c>
      <c r="C349" s="77"/>
      <c r="D349" s="78"/>
      <c r="E349" s="79"/>
      <c r="F349" s="79"/>
      <c r="G349" s="79"/>
      <c r="H349" s="79"/>
      <c r="I349" s="79"/>
      <c r="J349" s="80"/>
      <c r="K349" s="80"/>
      <c r="L349" s="80"/>
      <c r="M349" s="80"/>
      <c r="N349" s="69"/>
      <c r="O349" s="70"/>
      <c r="P349" s="71"/>
      <c r="Q349" s="70"/>
      <c r="R349" s="71"/>
      <c r="S349" s="70"/>
      <c r="T349" s="72"/>
      <c r="U349" s="177"/>
      <c r="V349" s="178"/>
    </row>
    <row r="350" spans="1:25" ht="15.6" x14ac:dyDescent="0.3">
      <c r="A350" s="129"/>
      <c r="B350" s="126">
        <v>3</v>
      </c>
      <c r="C350" s="77"/>
      <c r="D350" s="79"/>
      <c r="E350" s="78"/>
      <c r="F350" s="79"/>
      <c r="G350" s="79"/>
      <c r="H350" s="79"/>
      <c r="I350" s="79"/>
      <c r="J350" s="80"/>
      <c r="K350" s="80"/>
      <c r="L350" s="80"/>
      <c r="M350" s="80"/>
      <c r="N350" s="69"/>
      <c r="O350" s="70"/>
      <c r="P350" s="71"/>
      <c r="Q350" s="70"/>
      <c r="R350" s="71"/>
      <c r="S350" s="70"/>
      <c r="T350" s="72"/>
      <c r="U350" s="177"/>
      <c r="V350" s="178"/>
    </row>
    <row r="351" spans="1:25" ht="15.6" x14ac:dyDescent="0.3">
      <c r="A351" s="129"/>
      <c r="B351" s="127">
        <v>4</v>
      </c>
      <c r="C351" s="77"/>
      <c r="D351" s="79"/>
      <c r="E351" s="79"/>
      <c r="F351" s="78"/>
      <c r="G351" s="79"/>
      <c r="H351" s="79"/>
      <c r="I351" s="79"/>
      <c r="J351" s="80"/>
      <c r="K351" s="80"/>
      <c r="L351" s="80"/>
      <c r="M351" s="80"/>
      <c r="N351" s="69"/>
      <c r="O351" s="70"/>
      <c r="P351" s="71"/>
      <c r="Q351" s="70"/>
      <c r="R351" s="71"/>
      <c r="S351" s="70"/>
      <c r="T351" s="72"/>
      <c r="U351" s="177"/>
      <c r="V351" s="178"/>
    </row>
    <row r="352" spans="1:25" ht="15.6" x14ac:dyDescent="0.3">
      <c r="A352" s="129"/>
      <c r="B352" s="126">
        <v>5</v>
      </c>
      <c r="C352" s="77"/>
      <c r="D352" s="79"/>
      <c r="E352" s="79"/>
      <c r="F352" s="79"/>
      <c r="G352" s="78"/>
      <c r="H352" s="79"/>
      <c r="I352" s="79"/>
      <c r="J352" s="80"/>
      <c r="K352" s="80"/>
      <c r="L352" s="80"/>
      <c r="M352" s="80"/>
      <c r="N352" s="69"/>
      <c r="O352" s="70"/>
      <c r="P352" s="71"/>
      <c r="Q352" s="70"/>
      <c r="R352" s="71"/>
      <c r="S352" s="70"/>
      <c r="T352" s="72"/>
      <c r="U352" s="177"/>
      <c r="V352" s="178"/>
    </row>
    <row r="353" spans="1:25" ht="15.6" x14ac:dyDescent="0.3">
      <c r="A353" s="129"/>
      <c r="B353" s="127">
        <v>6</v>
      </c>
      <c r="C353" s="77"/>
      <c r="D353" s="79"/>
      <c r="E353" s="79"/>
      <c r="F353" s="79"/>
      <c r="G353" s="79"/>
      <c r="H353" s="78"/>
      <c r="I353" s="79"/>
      <c r="J353" s="80"/>
      <c r="K353" s="80"/>
      <c r="L353" s="80"/>
      <c r="M353" s="80"/>
      <c r="N353" s="69"/>
      <c r="O353" s="70"/>
      <c r="P353" s="71"/>
      <c r="Q353" s="70"/>
      <c r="R353" s="71"/>
      <c r="S353" s="70"/>
      <c r="T353" s="72"/>
      <c r="U353" s="177"/>
      <c r="V353" s="178"/>
    </row>
    <row r="354" spans="1:25" ht="15.6" x14ac:dyDescent="0.3">
      <c r="A354" s="129"/>
      <c r="B354" s="126">
        <v>7</v>
      </c>
      <c r="C354" s="77"/>
      <c r="D354" s="79"/>
      <c r="E354" s="79"/>
      <c r="F354" s="79"/>
      <c r="G354" s="79"/>
      <c r="H354" s="79"/>
      <c r="I354" s="78"/>
      <c r="J354" s="93"/>
      <c r="K354" s="93"/>
      <c r="L354" s="93"/>
      <c r="M354" s="93"/>
      <c r="N354" s="94"/>
      <c r="O354" s="70"/>
      <c r="P354" s="71"/>
      <c r="Q354" s="70"/>
      <c r="R354" s="71"/>
      <c r="S354" s="70"/>
      <c r="T354" s="72"/>
      <c r="U354" s="177"/>
      <c r="V354" s="178"/>
    </row>
    <row r="355" spans="1:25" ht="15.6" x14ac:dyDescent="0.3">
      <c r="A355" s="129"/>
      <c r="B355" s="127">
        <v>8</v>
      </c>
      <c r="C355" s="97"/>
      <c r="D355" s="98"/>
      <c r="E355" s="98"/>
      <c r="F355" s="98"/>
      <c r="G355" s="98"/>
      <c r="H355" s="98"/>
      <c r="I355" s="99"/>
      <c r="J355" s="100"/>
      <c r="K355" s="101"/>
      <c r="L355" s="101"/>
      <c r="M355" s="101"/>
      <c r="N355" s="94"/>
      <c r="O355" s="70"/>
      <c r="P355" s="71"/>
      <c r="Q355" s="70"/>
      <c r="R355" s="71"/>
      <c r="S355" s="70"/>
      <c r="T355" s="72"/>
      <c r="U355" s="177"/>
      <c r="V355" s="178"/>
    </row>
    <row r="356" spans="1:25" ht="15.6" x14ac:dyDescent="0.3">
      <c r="A356" s="129"/>
      <c r="B356" s="126">
        <v>9</v>
      </c>
      <c r="C356" s="97"/>
      <c r="D356" s="98"/>
      <c r="E356" s="98"/>
      <c r="F356" s="98"/>
      <c r="G356" s="98"/>
      <c r="H356" s="98"/>
      <c r="I356" s="99"/>
      <c r="J356" s="101"/>
      <c r="K356" s="100"/>
      <c r="L356" s="101"/>
      <c r="M356" s="101"/>
      <c r="N356" s="94"/>
      <c r="O356" s="70"/>
      <c r="P356" s="71"/>
      <c r="Q356" s="70"/>
      <c r="R356" s="71"/>
      <c r="S356" s="70"/>
      <c r="T356" s="72"/>
      <c r="U356" s="177"/>
      <c r="V356" s="178"/>
    </row>
    <row r="357" spans="1:25" ht="15.6" x14ac:dyDescent="0.3">
      <c r="A357" s="129"/>
      <c r="B357" s="127">
        <v>10</v>
      </c>
      <c r="C357" s="97"/>
      <c r="D357" s="98"/>
      <c r="E357" s="98"/>
      <c r="F357" s="98"/>
      <c r="G357" s="98"/>
      <c r="H357" s="98"/>
      <c r="I357" s="99"/>
      <c r="J357" s="101"/>
      <c r="K357" s="101"/>
      <c r="L357" s="100"/>
      <c r="M357" s="101"/>
      <c r="N357" s="94"/>
      <c r="O357" s="70"/>
      <c r="P357" s="71"/>
      <c r="Q357" s="70"/>
      <c r="R357" s="71"/>
      <c r="S357" s="70"/>
      <c r="T357" s="72"/>
      <c r="U357" s="177"/>
      <c r="V357" s="178"/>
    </row>
    <row r="358" spans="1:25" ht="15.6" x14ac:dyDescent="0.3">
      <c r="A358" s="129"/>
      <c r="B358" s="126">
        <v>11</v>
      </c>
      <c r="C358" s="97"/>
      <c r="D358" s="98"/>
      <c r="E358" s="98"/>
      <c r="F358" s="98"/>
      <c r="G358" s="98"/>
      <c r="H358" s="98"/>
      <c r="I358" s="99"/>
      <c r="J358" s="101"/>
      <c r="K358" s="101"/>
      <c r="L358" s="101"/>
      <c r="M358" s="100"/>
      <c r="N358" s="94"/>
      <c r="O358" s="70"/>
      <c r="P358" s="71"/>
      <c r="Q358" s="70"/>
      <c r="R358" s="71"/>
      <c r="S358" s="70"/>
      <c r="T358" s="72"/>
      <c r="U358" s="177"/>
      <c r="V358" s="178"/>
    </row>
    <row r="359" spans="1:25" ht="16.2" thickBot="1" x14ac:dyDescent="0.35">
      <c r="A359" s="131"/>
      <c r="B359" s="132">
        <v>12</v>
      </c>
      <c r="C359" s="107"/>
      <c r="D359" s="108"/>
      <c r="E359" s="108"/>
      <c r="F359" s="108"/>
      <c r="G359" s="108"/>
      <c r="H359" s="108"/>
      <c r="I359" s="108"/>
      <c r="J359" s="109"/>
      <c r="K359" s="109"/>
      <c r="L359" s="109"/>
      <c r="M359" s="109"/>
      <c r="N359" s="110"/>
      <c r="O359" s="111"/>
      <c r="P359" s="112"/>
      <c r="Q359" s="111"/>
      <c r="R359" s="112"/>
      <c r="S359" s="111"/>
      <c r="T359" s="113"/>
      <c r="U359" s="179"/>
      <c r="V359" s="180"/>
    </row>
    <row r="361" spans="1:25" x14ac:dyDescent="0.25">
      <c r="A361" s="86" t="s">
        <v>423</v>
      </c>
    </row>
    <row r="362" spans="1:25" x14ac:dyDescent="0.25">
      <c r="A362" s="121"/>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x14ac:dyDescent="0.25">
      <c r="A363" s="86"/>
    </row>
    <row r="364" spans="1:25"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 x14ac:dyDescent="0.25">
      <c r="A365" s="92"/>
      <c r="H365" s="92"/>
      <c r="I365" s="92"/>
      <c r="J365" s="92"/>
      <c r="K365" s="92"/>
      <c r="L365" s="92"/>
      <c r="M365" s="92"/>
      <c r="N365" s="92"/>
      <c r="O365" s="92"/>
      <c r="P365" s="104"/>
      <c r="Q365" s="64"/>
    </row>
    <row r="369" spans="1:25" ht="22.8" x14ac:dyDescent="0.4">
      <c r="A369" s="122" t="s">
        <v>497</v>
      </c>
    </row>
    <row r="370" spans="1:25" ht="13.8" thickBot="1" x14ac:dyDescent="0.3"/>
    <row r="371" spans="1:25" ht="100.05" customHeight="1" thickBot="1" x14ac:dyDescent="0.55000000000000004">
      <c r="A371" s="181" t="str">
        <f>CONCATENATE(AH16,"                ",AG16)</f>
        <v>SABEL                groot wapen</v>
      </c>
      <c r="B371" s="182"/>
      <c r="C371" s="183" t="str">
        <f>CONCATENATE(AE16,"                     ", AF16)</f>
        <v>LOPER                      gemengd elek./mech.</v>
      </c>
      <c r="D371" s="184"/>
      <c r="E371" s="185"/>
      <c r="F371" s="185"/>
      <c r="G371" s="185"/>
      <c r="H371" s="185"/>
      <c r="I371" s="185"/>
      <c r="J371" s="185"/>
      <c r="K371" s="186"/>
      <c r="L371" s="187">
        <f>AC16</f>
        <v>0</v>
      </c>
      <c r="M371" s="188"/>
      <c r="N371" s="52" t="s">
        <v>369</v>
      </c>
      <c r="O371" s="189" t="s">
        <v>370</v>
      </c>
      <c r="P371" s="190"/>
      <c r="Q371" s="189" t="s">
        <v>371</v>
      </c>
      <c r="R371" s="190"/>
      <c r="S371" s="189" t="s">
        <v>372</v>
      </c>
      <c r="T371" s="190"/>
      <c r="U371" s="191" t="s">
        <v>451</v>
      </c>
      <c r="V371" s="192"/>
      <c r="W371" s="140"/>
      <c r="X371" s="148" t="s">
        <v>526</v>
      </c>
      <c r="Y371" s="142"/>
    </row>
    <row r="372" spans="1:25" ht="16.2" thickBot="1" x14ac:dyDescent="0.35">
      <c r="A372" s="59" t="s">
        <v>375</v>
      </c>
      <c r="B372" s="123"/>
      <c r="C372" s="55">
        <v>1</v>
      </c>
      <c r="D372" s="56">
        <v>2</v>
      </c>
      <c r="E372" s="56">
        <v>3</v>
      </c>
      <c r="F372" s="56">
        <v>4</v>
      </c>
      <c r="G372" s="56">
        <v>5</v>
      </c>
      <c r="H372" s="56">
        <v>6</v>
      </c>
      <c r="I372" s="56">
        <v>7</v>
      </c>
      <c r="J372" s="56">
        <v>8</v>
      </c>
      <c r="K372" s="56">
        <v>9</v>
      </c>
      <c r="L372" s="57">
        <v>10</v>
      </c>
      <c r="M372" s="57">
        <v>11</v>
      </c>
      <c r="N372" s="58">
        <v>12</v>
      </c>
      <c r="O372" s="59" t="s">
        <v>376</v>
      </c>
      <c r="P372" s="60" t="s">
        <v>377</v>
      </c>
      <c r="Q372" s="61" t="s">
        <v>376</v>
      </c>
      <c r="R372" s="58" t="s">
        <v>377</v>
      </c>
      <c r="S372" s="61" t="s">
        <v>376</v>
      </c>
      <c r="T372" s="62" t="s">
        <v>377</v>
      </c>
      <c r="U372" s="193"/>
      <c r="V372" s="194"/>
      <c r="W372" s="141"/>
      <c r="X372" s="141"/>
      <c r="Y372" s="141"/>
    </row>
    <row r="373" spans="1:25" ht="15.6" x14ac:dyDescent="0.3">
      <c r="A373" s="129"/>
      <c r="B373" s="126">
        <v>1</v>
      </c>
      <c r="C373" s="66"/>
      <c r="D373" s="67"/>
      <c r="E373" s="67"/>
      <c r="F373" s="67"/>
      <c r="G373" s="67"/>
      <c r="H373" s="67"/>
      <c r="I373" s="67"/>
      <c r="J373" s="68"/>
      <c r="K373" s="68"/>
      <c r="L373" s="68"/>
      <c r="M373" s="68"/>
      <c r="N373" s="69"/>
      <c r="O373" s="70"/>
      <c r="P373" s="71"/>
      <c r="Q373" s="70"/>
      <c r="R373" s="71"/>
      <c r="S373" s="70"/>
      <c r="T373" s="72"/>
      <c r="U373" s="177"/>
      <c r="V373" s="178"/>
    </row>
    <row r="374" spans="1:25" ht="15.6" x14ac:dyDescent="0.3">
      <c r="A374" s="129"/>
      <c r="B374" s="127">
        <v>2</v>
      </c>
      <c r="C374" s="77"/>
      <c r="D374" s="78"/>
      <c r="E374" s="79"/>
      <c r="F374" s="79"/>
      <c r="G374" s="79"/>
      <c r="H374" s="79"/>
      <c r="I374" s="79"/>
      <c r="J374" s="80"/>
      <c r="K374" s="80"/>
      <c r="L374" s="80"/>
      <c r="M374" s="80"/>
      <c r="N374" s="69"/>
      <c r="O374" s="70"/>
      <c r="P374" s="71"/>
      <c r="Q374" s="70"/>
      <c r="R374" s="71"/>
      <c r="S374" s="70"/>
      <c r="T374" s="72"/>
      <c r="U374" s="177"/>
      <c r="V374" s="178"/>
    </row>
    <row r="375" spans="1:25" ht="15.6" x14ac:dyDescent="0.3">
      <c r="A375" s="129"/>
      <c r="B375" s="126">
        <v>3</v>
      </c>
      <c r="C375" s="77"/>
      <c r="D375" s="79"/>
      <c r="E375" s="78"/>
      <c r="F375" s="79"/>
      <c r="G375" s="79"/>
      <c r="H375" s="79"/>
      <c r="I375" s="79"/>
      <c r="J375" s="80"/>
      <c r="K375" s="80"/>
      <c r="L375" s="80"/>
      <c r="M375" s="80"/>
      <c r="N375" s="69"/>
      <c r="O375" s="70"/>
      <c r="P375" s="71"/>
      <c r="Q375" s="70"/>
      <c r="R375" s="71"/>
      <c r="S375" s="70"/>
      <c r="T375" s="72"/>
      <c r="U375" s="177"/>
      <c r="V375" s="178"/>
    </row>
    <row r="376" spans="1:25" ht="15.6" x14ac:dyDescent="0.3">
      <c r="A376" s="129"/>
      <c r="B376" s="127">
        <v>4</v>
      </c>
      <c r="C376" s="77"/>
      <c r="D376" s="79"/>
      <c r="E376" s="79"/>
      <c r="F376" s="78"/>
      <c r="G376" s="79"/>
      <c r="H376" s="79"/>
      <c r="I376" s="79"/>
      <c r="J376" s="80"/>
      <c r="K376" s="80"/>
      <c r="L376" s="80"/>
      <c r="M376" s="80"/>
      <c r="N376" s="69"/>
      <c r="O376" s="70"/>
      <c r="P376" s="71"/>
      <c r="Q376" s="70"/>
      <c r="R376" s="71"/>
      <c r="S376" s="70"/>
      <c r="T376" s="72"/>
      <c r="U376" s="177"/>
      <c r="V376" s="178"/>
    </row>
    <row r="377" spans="1:25" ht="15.6" x14ac:dyDescent="0.3">
      <c r="A377" s="129"/>
      <c r="B377" s="126">
        <v>5</v>
      </c>
      <c r="C377" s="77"/>
      <c r="D377" s="79"/>
      <c r="E377" s="79"/>
      <c r="F377" s="79"/>
      <c r="G377" s="78"/>
      <c r="H377" s="79"/>
      <c r="I377" s="79"/>
      <c r="J377" s="80"/>
      <c r="K377" s="80"/>
      <c r="L377" s="80"/>
      <c r="M377" s="80"/>
      <c r="N377" s="69"/>
      <c r="O377" s="70"/>
      <c r="P377" s="71"/>
      <c r="Q377" s="70"/>
      <c r="R377" s="71"/>
      <c r="S377" s="70"/>
      <c r="T377" s="72"/>
      <c r="U377" s="177"/>
      <c r="V377" s="178"/>
    </row>
    <row r="378" spans="1:25" ht="15.6" x14ac:dyDescent="0.3">
      <c r="A378" s="129"/>
      <c r="B378" s="127">
        <v>6</v>
      </c>
      <c r="C378" s="77"/>
      <c r="D378" s="79"/>
      <c r="E378" s="79"/>
      <c r="F378" s="79"/>
      <c r="G378" s="79"/>
      <c r="H378" s="78"/>
      <c r="I378" s="79"/>
      <c r="J378" s="80"/>
      <c r="K378" s="80"/>
      <c r="L378" s="80"/>
      <c r="M378" s="80"/>
      <c r="N378" s="69"/>
      <c r="O378" s="70"/>
      <c r="P378" s="71"/>
      <c r="Q378" s="70"/>
      <c r="R378" s="71"/>
      <c r="S378" s="70"/>
      <c r="T378" s="72"/>
      <c r="U378" s="177"/>
      <c r="V378" s="178"/>
    </row>
    <row r="379" spans="1:25" ht="15.6" x14ac:dyDescent="0.3">
      <c r="A379" s="129"/>
      <c r="B379" s="126">
        <v>7</v>
      </c>
      <c r="C379" s="77"/>
      <c r="D379" s="79"/>
      <c r="E379" s="79"/>
      <c r="F379" s="79"/>
      <c r="G379" s="79"/>
      <c r="H379" s="79"/>
      <c r="I379" s="78"/>
      <c r="J379" s="93"/>
      <c r="K379" s="93"/>
      <c r="L379" s="93"/>
      <c r="M379" s="93"/>
      <c r="N379" s="94"/>
      <c r="O379" s="70"/>
      <c r="P379" s="71"/>
      <c r="Q379" s="70"/>
      <c r="R379" s="71"/>
      <c r="S379" s="70"/>
      <c r="T379" s="72"/>
      <c r="U379" s="177"/>
      <c r="V379" s="178"/>
    </row>
    <row r="380" spans="1:25" ht="15.6" x14ac:dyDescent="0.3">
      <c r="A380" s="129"/>
      <c r="B380" s="127">
        <v>8</v>
      </c>
      <c r="C380" s="97"/>
      <c r="D380" s="98"/>
      <c r="E380" s="98"/>
      <c r="F380" s="98"/>
      <c r="G380" s="98"/>
      <c r="H380" s="98"/>
      <c r="I380" s="99"/>
      <c r="J380" s="100"/>
      <c r="K380" s="101"/>
      <c r="L380" s="101"/>
      <c r="M380" s="101"/>
      <c r="N380" s="94"/>
      <c r="O380" s="70"/>
      <c r="P380" s="71"/>
      <c r="Q380" s="70"/>
      <c r="R380" s="71"/>
      <c r="S380" s="70"/>
      <c r="T380" s="72"/>
      <c r="U380" s="177"/>
      <c r="V380" s="178"/>
    </row>
    <row r="381" spans="1:25" ht="15.6" x14ac:dyDescent="0.3">
      <c r="A381" s="129"/>
      <c r="B381" s="126">
        <v>9</v>
      </c>
      <c r="C381" s="97"/>
      <c r="D381" s="98"/>
      <c r="E381" s="98"/>
      <c r="F381" s="98"/>
      <c r="G381" s="98"/>
      <c r="H381" s="98"/>
      <c r="I381" s="99"/>
      <c r="J381" s="101"/>
      <c r="K381" s="100"/>
      <c r="L381" s="101"/>
      <c r="M381" s="101"/>
      <c r="N381" s="94"/>
      <c r="O381" s="70"/>
      <c r="P381" s="71"/>
      <c r="Q381" s="70"/>
      <c r="R381" s="71"/>
      <c r="S381" s="70"/>
      <c r="T381" s="72"/>
      <c r="U381" s="177"/>
      <c r="V381" s="178"/>
    </row>
    <row r="382" spans="1:25" ht="15.6" x14ac:dyDescent="0.3">
      <c r="A382" s="129"/>
      <c r="B382" s="127">
        <v>10</v>
      </c>
      <c r="C382" s="97"/>
      <c r="D382" s="98"/>
      <c r="E382" s="98"/>
      <c r="F382" s="98"/>
      <c r="G382" s="98"/>
      <c r="H382" s="98"/>
      <c r="I382" s="99"/>
      <c r="J382" s="101"/>
      <c r="K382" s="101"/>
      <c r="L382" s="100"/>
      <c r="M382" s="101"/>
      <c r="N382" s="94"/>
      <c r="O382" s="70"/>
      <c r="P382" s="71"/>
      <c r="Q382" s="70"/>
      <c r="R382" s="71"/>
      <c r="S382" s="70"/>
      <c r="T382" s="72"/>
      <c r="U382" s="177"/>
      <c r="V382" s="178"/>
    </row>
    <row r="383" spans="1:25" ht="15.6" x14ac:dyDescent="0.3">
      <c r="A383" s="129"/>
      <c r="B383" s="126">
        <v>11</v>
      </c>
      <c r="C383" s="97"/>
      <c r="D383" s="98"/>
      <c r="E383" s="98"/>
      <c r="F383" s="98"/>
      <c r="G383" s="98"/>
      <c r="H383" s="98"/>
      <c r="I383" s="99"/>
      <c r="J383" s="101"/>
      <c r="K383" s="101"/>
      <c r="L383" s="101"/>
      <c r="M383" s="100"/>
      <c r="N383" s="94"/>
      <c r="O383" s="70"/>
      <c r="P383" s="71"/>
      <c r="Q383" s="70"/>
      <c r="R383" s="71"/>
      <c r="S383" s="70"/>
      <c r="T383" s="72"/>
      <c r="U383" s="177"/>
      <c r="V383" s="178"/>
    </row>
    <row r="384" spans="1:25" ht="16.2" thickBot="1" x14ac:dyDescent="0.35">
      <c r="A384" s="131"/>
      <c r="B384" s="132">
        <v>12</v>
      </c>
      <c r="C384" s="107"/>
      <c r="D384" s="108"/>
      <c r="E384" s="108"/>
      <c r="F384" s="108"/>
      <c r="G384" s="108"/>
      <c r="H384" s="108"/>
      <c r="I384" s="108"/>
      <c r="J384" s="109"/>
      <c r="K384" s="109"/>
      <c r="L384" s="109"/>
      <c r="M384" s="109"/>
      <c r="N384" s="110"/>
      <c r="O384" s="111"/>
      <c r="P384" s="112"/>
      <c r="Q384" s="111"/>
      <c r="R384" s="112"/>
      <c r="S384" s="111"/>
      <c r="T384" s="113"/>
      <c r="U384" s="179"/>
      <c r="V384" s="180"/>
    </row>
    <row r="386" spans="1:25" x14ac:dyDescent="0.25">
      <c r="A386" s="86" t="s">
        <v>423</v>
      </c>
    </row>
    <row r="387" spans="1:25" x14ac:dyDescent="0.25">
      <c r="A387" s="121"/>
      <c r="B387" s="86"/>
      <c r="C387" s="86"/>
      <c r="D387" s="86"/>
      <c r="E387" s="86"/>
      <c r="F387" s="86"/>
      <c r="G387" s="86"/>
      <c r="H387" s="86"/>
      <c r="I387" s="86"/>
      <c r="J387" s="86"/>
      <c r="K387" s="86"/>
      <c r="L387" s="86"/>
      <c r="M387" s="86"/>
      <c r="N387" s="86"/>
      <c r="O387" s="86"/>
      <c r="P387" s="86"/>
      <c r="W387" s="86"/>
      <c r="X387" s="86"/>
      <c r="Y387" s="86"/>
    </row>
    <row r="388" spans="1:25" ht="15" x14ac:dyDescent="0.25">
      <c r="A388" s="86"/>
      <c r="I388" s="86"/>
      <c r="J388" s="86"/>
      <c r="K388" s="86"/>
      <c r="L388" s="86"/>
      <c r="M388" s="86"/>
      <c r="N388" s="85"/>
      <c r="O388" s="85"/>
      <c r="P388" s="102"/>
      <c r="Q388" s="73"/>
    </row>
    <row r="389" spans="1:25"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row>
    <row r="390" spans="1:25" ht="15" x14ac:dyDescent="0.25">
      <c r="A390" s="92"/>
      <c r="H390" s="92"/>
      <c r="I390" s="92"/>
      <c r="J390" s="92"/>
      <c r="K390" s="92"/>
      <c r="L390" s="92"/>
      <c r="M390" s="92"/>
      <c r="N390" s="92"/>
      <c r="O390" s="92"/>
      <c r="P390" s="104"/>
      <c r="Q390" s="64"/>
    </row>
    <row r="394" spans="1:25" ht="22.8" x14ac:dyDescent="0.4">
      <c r="A394" s="122" t="s">
        <v>497</v>
      </c>
    </row>
    <row r="395" spans="1:25" ht="13.8" thickBot="1" x14ac:dyDescent="0.3"/>
    <row r="396" spans="1:25" ht="100.05" customHeight="1" thickBot="1" x14ac:dyDescent="0.55000000000000004">
      <c r="A396" s="181" t="str">
        <f>CONCATENATE(AH17,"                ",AG17)</f>
        <v>SABEL                groot wapen</v>
      </c>
      <c r="B396" s="182"/>
      <c r="C396" s="183" t="str">
        <f>CONCATENATE(AE17,"                     ", AF17)</f>
        <v>LOPER                      gemengd elek./mech.</v>
      </c>
      <c r="D396" s="184"/>
      <c r="E396" s="185"/>
      <c r="F396" s="185"/>
      <c r="G396" s="185"/>
      <c r="H396" s="185"/>
      <c r="I396" s="185"/>
      <c r="J396" s="185"/>
      <c r="K396" s="186"/>
      <c r="L396" s="187">
        <f>AC17</f>
        <v>0</v>
      </c>
      <c r="M396" s="188"/>
      <c r="N396" s="52" t="s">
        <v>369</v>
      </c>
      <c r="O396" s="189" t="s">
        <v>370</v>
      </c>
      <c r="P396" s="190"/>
      <c r="Q396" s="189" t="s">
        <v>371</v>
      </c>
      <c r="R396" s="190"/>
      <c r="S396" s="189" t="s">
        <v>372</v>
      </c>
      <c r="T396" s="190"/>
      <c r="U396" s="191" t="s">
        <v>451</v>
      </c>
      <c r="V396" s="192"/>
      <c r="W396" s="140"/>
      <c r="X396" s="148" t="s">
        <v>527</v>
      </c>
      <c r="Y396" s="142"/>
    </row>
    <row r="397" spans="1:25" ht="16.2" thickBot="1" x14ac:dyDescent="0.35">
      <c r="A397" s="59" t="s">
        <v>375</v>
      </c>
      <c r="B397" s="123"/>
      <c r="C397" s="55">
        <v>1</v>
      </c>
      <c r="D397" s="56">
        <v>2</v>
      </c>
      <c r="E397" s="56">
        <v>3</v>
      </c>
      <c r="F397" s="56">
        <v>4</v>
      </c>
      <c r="G397" s="56">
        <v>5</v>
      </c>
      <c r="H397" s="56">
        <v>6</v>
      </c>
      <c r="I397" s="56">
        <v>7</v>
      </c>
      <c r="J397" s="56">
        <v>8</v>
      </c>
      <c r="K397" s="56">
        <v>9</v>
      </c>
      <c r="L397" s="57">
        <v>10</v>
      </c>
      <c r="M397" s="57">
        <v>11</v>
      </c>
      <c r="N397" s="58">
        <v>12</v>
      </c>
      <c r="O397" s="59" t="s">
        <v>376</v>
      </c>
      <c r="P397" s="60" t="s">
        <v>377</v>
      </c>
      <c r="Q397" s="61" t="s">
        <v>376</v>
      </c>
      <c r="R397" s="58" t="s">
        <v>377</v>
      </c>
      <c r="S397" s="61" t="s">
        <v>376</v>
      </c>
      <c r="T397" s="62" t="s">
        <v>377</v>
      </c>
      <c r="U397" s="193"/>
      <c r="V397" s="194"/>
      <c r="W397" s="141"/>
      <c r="X397" s="141"/>
      <c r="Y397" s="141"/>
    </row>
    <row r="398" spans="1:25" ht="15.6" x14ac:dyDescent="0.3">
      <c r="A398" s="129"/>
      <c r="B398" s="126">
        <v>1</v>
      </c>
      <c r="C398" s="66"/>
      <c r="D398" s="67"/>
      <c r="E398" s="67"/>
      <c r="F398" s="67"/>
      <c r="G398" s="67"/>
      <c r="H398" s="67"/>
      <c r="I398" s="67"/>
      <c r="J398" s="68"/>
      <c r="K398" s="68"/>
      <c r="L398" s="68"/>
      <c r="M398" s="68"/>
      <c r="N398" s="69"/>
      <c r="O398" s="70"/>
      <c r="P398" s="71"/>
      <c r="Q398" s="70"/>
      <c r="R398" s="71"/>
      <c r="S398" s="70"/>
      <c r="T398" s="72"/>
      <c r="U398" s="177"/>
      <c r="V398" s="178"/>
    </row>
    <row r="399" spans="1:25" ht="15.6" x14ac:dyDescent="0.3">
      <c r="A399" s="129"/>
      <c r="B399" s="127">
        <v>2</v>
      </c>
      <c r="C399" s="77"/>
      <c r="D399" s="78"/>
      <c r="E399" s="79"/>
      <c r="F399" s="79"/>
      <c r="G399" s="79"/>
      <c r="H399" s="79"/>
      <c r="I399" s="79"/>
      <c r="J399" s="80"/>
      <c r="K399" s="80"/>
      <c r="L399" s="80"/>
      <c r="M399" s="80"/>
      <c r="N399" s="69"/>
      <c r="O399" s="70"/>
      <c r="P399" s="71"/>
      <c r="Q399" s="70"/>
      <c r="R399" s="71"/>
      <c r="S399" s="70"/>
      <c r="T399" s="72"/>
      <c r="U399" s="177"/>
      <c r="V399" s="178"/>
    </row>
    <row r="400" spans="1:25" ht="15.6" x14ac:dyDescent="0.3">
      <c r="A400" s="129"/>
      <c r="B400" s="126">
        <v>3</v>
      </c>
      <c r="C400" s="77"/>
      <c r="D400" s="79"/>
      <c r="E400" s="78"/>
      <c r="F400" s="79"/>
      <c r="G400" s="79"/>
      <c r="H400" s="79"/>
      <c r="I400" s="79"/>
      <c r="J400" s="80"/>
      <c r="K400" s="80"/>
      <c r="L400" s="80"/>
      <c r="M400" s="80"/>
      <c r="N400" s="69"/>
      <c r="O400" s="70"/>
      <c r="P400" s="71"/>
      <c r="Q400" s="70"/>
      <c r="R400" s="71"/>
      <c r="S400" s="70"/>
      <c r="T400" s="72"/>
      <c r="U400" s="177"/>
      <c r="V400" s="178"/>
    </row>
    <row r="401" spans="1:25" ht="15.6" x14ac:dyDescent="0.3">
      <c r="A401" s="129"/>
      <c r="B401" s="127">
        <v>4</v>
      </c>
      <c r="C401" s="77"/>
      <c r="D401" s="79"/>
      <c r="E401" s="79"/>
      <c r="F401" s="78"/>
      <c r="G401" s="79"/>
      <c r="H401" s="79"/>
      <c r="I401" s="79"/>
      <c r="J401" s="80"/>
      <c r="K401" s="80"/>
      <c r="L401" s="80"/>
      <c r="M401" s="80"/>
      <c r="N401" s="69"/>
      <c r="O401" s="70"/>
      <c r="P401" s="71"/>
      <c r="Q401" s="70"/>
      <c r="R401" s="71"/>
      <c r="S401" s="70"/>
      <c r="T401" s="72"/>
      <c r="U401" s="177"/>
      <c r="V401" s="178"/>
    </row>
    <row r="402" spans="1:25" ht="15.6" x14ac:dyDescent="0.3">
      <c r="A402" s="129"/>
      <c r="B402" s="126">
        <v>5</v>
      </c>
      <c r="C402" s="77"/>
      <c r="D402" s="79"/>
      <c r="E402" s="79"/>
      <c r="F402" s="79"/>
      <c r="G402" s="78"/>
      <c r="H402" s="79"/>
      <c r="I402" s="79"/>
      <c r="J402" s="80"/>
      <c r="K402" s="80"/>
      <c r="L402" s="80"/>
      <c r="M402" s="80"/>
      <c r="N402" s="69"/>
      <c r="O402" s="70"/>
      <c r="P402" s="71"/>
      <c r="Q402" s="70"/>
      <c r="R402" s="71"/>
      <c r="S402" s="70"/>
      <c r="T402" s="72"/>
      <c r="U402" s="177"/>
      <c r="V402" s="178"/>
    </row>
    <row r="403" spans="1:25" ht="15.6" x14ac:dyDescent="0.3">
      <c r="A403" s="129"/>
      <c r="B403" s="127">
        <v>6</v>
      </c>
      <c r="C403" s="77"/>
      <c r="D403" s="79"/>
      <c r="E403" s="79"/>
      <c r="F403" s="79"/>
      <c r="G403" s="79"/>
      <c r="H403" s="78"/>
      <c r="I403" s="79"/>
      <c r="J403" s="80"/>
      <c r="K403" s="80"/>
      <c r="L403" s="80"/>
      <c r="M403" s="80"/>
      <c r="N403" s="69"/>
      <c r="O403" s="70"/>
      <c r="P403" s="71"/>
      <c r="Q403" s="70"/>
      <c r="R403" s="71"/>
      <c r="S403" s="70"/>
      <c r="T403" s="72"/>
      <c r="U403" s="177"/>
      <c r="V403" s="178"/>
    </row>
    <row r="404" spans="1:25" ht="15.6" x14ac:dyDescent="0.3">
      <c r="A404" s="129"/>
      <c r="B404" s="126">
        <v>7</v>
      </c>
      <c r="C404" s="77"/>
      <c r="D404" s="79"/>
      <c r="E404" s="79"/>
      <c r="F404" s="79"/>
      <c r="G404" s="79"/>
      <c r="H404" s="79"/>
      <c r="I404" s="78"/>
      <c r="J404" s="93"/>
      <c r="K404" s="93"/>
      <c r="L404" s="93"/>
      <c r="M404" s="93"/>
      <c r="N404" s="94"/>
      <c r="O404" s="70"/>
      <c r="P404" s="71"/>
      <c r="Q404" s="70"/>
      <c r="R404" s="71"/>
      <c r="S404" s="70"/>
      <c r="T404" s="72"/>
      <c r="U404" s="177"/>
      <c r="V404" s="178"/>
    </row>
    <row r="405" spans="1:25" ht="15.6" x14ac:dyDescent="0.3">
      <c r="A405" s="129"/>
      <c r="B405" s="127">
        <v>8</v>
      </c>
      <c r="C405" s="97"/>
      <c r="D405" s="98"/>
      <c r="E405" s="98"/>
      <c r="F405" s="98"/>
      <c r="G405" s="98"/>
      <c r="H405" s="98"/>
      <c r="I405" s="99"/>
      <c r="J405" s="100"/>
      <c r="K405" s="101"/>
      <c r="L405" s="101"/>
      <c r="M405" s="101"/>
      <c r="N405" s="94"/>
      <c r="O405" s="70"/>
      <c r="P405" s="71"/>
      <c r="Q405" s="70"/>
      <c r="R405" s="71"/>
      <c r="S405" s="70"/>
      <c r="T405" s="72"/>
      <c r="U405" s="177"/>
      <c r="V405" s="178"/>
    </row>
    <row r="406" spans="1:25" ht="15.6" x14ac:dyDescent="0.3">
      <c r="A406" s="129"/>
      <c r="B406" s="126">
        <v>9</v>
      </c>
      <c r="C406" s="97"/>
      <c r="D406" s="98"/>
      <c r="E406" s="98"/>
      <c r="F406" s="98"/>
      <c r="G406" s="98"/>
      <c r="H406" s="98"/>
      <c r="I406" s="99"/>
      <c r="J406" s="101"/>
      <c r="K406" s="100"/>
      <c r="L406" s="101"/>
      <c r="M406" s="101"/>
      <c r="N406" s="94"/>
      <c r="O406" s="70"/>
      <c r="P406" s="71"/>
      <c r="Q406" s="70"/>
      <c r="R406" s="71"/>
      <c r="S406" s="70"/>
      <c r="T406" s="72"/>
      <c r="U406" s="177"/>
      <c r="V406" s="178"/>
    </row>
    <row r="407" spans="1:25" ht="15.6" x14ac:dyDescent="0.3">
      <c r="A407" s="129"/>
      <c r="B407" s="127">
        <v>10</v>
      </c>
      <c r="C407" s="97"/>
      <c r="D407" s="98"/>
      <c r="E407" s="98"/>
      <c r="F407" s="98"/>
      <c r="G407" s="98"/>
      <c r="H407" s="98"/>
      <c r="I407" s="99"/>
      <c r="J407" s="101"/>
      <c r="K407" s="101"/>
      <c r="L407" s="100"/>
      <c r="M407" s="101"/>
      <c r="N407" s="94"/>
      <c r="O407" s="70"/>
      <c r="P407" s="71"/>
      <c r="Q407" s="70"/>
      <c r="R407" s="71"/>
      <c r="S407" s="70"/>
      <c r="T407" s="72"/>
      <c r="U407" s="177"/>
      <c r="V407" s="178"/>
    </row>
    <row r="408" spans="1:25" ht="15.6" x14ac:dyDescent="0.3">
      <c r="A408" s="129"/>
      <c r="B408" s="126">
        <v>11</v>
      </c>
      <c r="C408" s="97"/>
      <c r="D408" s="98"/>
      <c r="E408" s="98"/>
      <c r="F408" s="98"/>
      <c r="G408" s="98"/>
      <c r="H408" s="98"/>
      <c r="I408" s="99"/>
      <c r="J408" s="101"/>
      <c r="K408" s="101"/>
      <c r="L408" s="101"/>
      <c r="M408" s="100"/>
      <c r="N408" s="94"/>
      <c r="O408" s="70"/>
      <c r="P408" s="71"/>
      <c r="Q408" s="70"/>
      <c r="R408" s="71"/>
      <c r="S408" s="70"/>
      <c r="T408" s="72"/>
      <c r="U408" s="177"/>
      <c r="V408" s="178"/>
    </row>
    <row r="409" spans="1:25" ht="16.2" thickBot="1" x14ac:dyDescent="0.35">
      <c r="A409" s="131"/>
      <c r="B409" s="132">
        <v>12</v>
      </c>
      <c r="C409" s="107"/>
      <c r="D409" s="108"/>
      <c r="E409" s="108"/>
      <c r="F409" s="108"/>
      <c r="G409" s="108"/>
      <c r="H409" s="108"/>
      <c r="I409" s="108"/>
      <c r="J409" s="109"/>
      <c r="K409" s="109"/>
      <c r="L409" s="109"/>
      <c r="M409" s="109"/>
      <c r="N409" s="110"/>
      <c r="O409" s="111"/>
      <c r="P409" s="112"/>
      <c r="Q409" s="111"/>
      <c r="R409" s="112"/>
      <c r="S409" s="111"/>
      <c r="T409" s="113"/>
      <c r="U409" s="179"/>
      <c r="V409" s="180"/>
    </row>
    <row r="411" spans="1:25" x14ac:dyDescent="0.25">
      <c r="A411" s="86" t="s">
        <v>423</v>
      </c>
    </row>
    <row r="412" spans="1:25" x14ac:dyDescent="0.25">
      <c r="A412" s="121"/>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row>
    <row r="413" spans="1:25" x14ac:dyDescent="0.25">
      <c r="A413" s="86"/>
    </row>
    <row r="414" spans="1:25"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row>
    <row r="415" spans="1:25" ht="15" x14ac:dyDescent="0.25">
      <c r="A415" s="92"/>
      <c r="H415" s="92"/>
      <c r="I415" s="92"/>
      <c r="J415" s="92"/>
      <c r="K415" s="92"/>
      <c r="L415" s="92"/>
      <c r="M415" s="92"/>
      <c r="N415" s="92"/>
      <c r="O415" s="92"/>
      <c r="P415" s="104"/>
      <c r="Q415" s="64"/>
    </row>
    <row r="419" spans="1:25" ht="22.8" x14ac:dyDescent="0.4">
      <c r="A419" s="122" t="s">
        <v>497</v>
      </c>
    </row>
    <row r="420" spans="1:25" ht="13.8" thickBot="1" x14ac:dyDescent="0.3"/>
    <row r="421" spans="1:25" ht="100.05" customHeight="1" thickBot="1" x14ac:dyDescent="0.55000000000000004">
      <c r="A421" s="181" t="str">
        <f>CONCATENATE(AH18,"                ",AG18)</f>
        <v>SABEL                groot wapen</v>
      </c>
      <c r="B421" s="182"/>
      <c r="C421" s="183" t="str">
        <f>CONCATENATE(AE18,"                     ", AF18)</f>
        <v>LOPER                      gemengd elek./mech.</v>
      </c>
      <c r="D421" s="184"/>
      <c r="E421" s="185"/>
      <c r="F421" s="185"/>
      <c r="G421" s="185"/>
      <c r="H421" s="185"/>
      <c r="I421" s="185"/>
      <c r="J421" s="185"/>
      <c r="K421" s="186"/>
      <c r="L421" s="187">
        <f>AC18</f>
        <v>0</v>
      </c>
      <c r="M421" s="188"/>
      <c r="N421" s="52" t="s">
        <v>369</v>
      </c>
      <c r="O421" s="189" t="s">
        <v>370</v>
      </c>
      <c r="P421" s="190"/>
      <c r="Q421" s="189" t="s">
        <v>371</v>
      </c>
      <c r="R421" s="190"/>
      <c r="S421" s="189" t="s">
        <v>372</v>
      </c>
      <c r="T421" s="190"/>
      <c r="U421" s="191" t="s">
        <v>451</v>
      </c>
      <c r="V421" s="192"/>
      <c r="W421" s="140"/>
      <c r="X421" s="148" t="s">
        <v>528</v>
      </c>
      <c r="Y421" s="142"/>
    </row>
    <row r="422" spans="1:25" ht="16.2" thickBot="1" x14ac:dyDescent="0.35">
      <c r="A422" s="59" t="s">
        <v>375</v>
      </c>
      <c r="B422" s="123"/>
      <c r="C422" s="55">
        <v>1</v>
      </c>
      <c r="D422" s="56">
        <v>2</v>
      </c>
      <c r="E422" s="56">
        <v>3</v>
      </c>
      <c r="F422" s="56">
        <v>4</v>
      </c>
      <c r="G422" s="56">
        <v>5</v>
      </c>
      <c r="H422" s="56">
        <v>6</v>
      </c>
      <c r="I422" s="56">
        <v>7</v>
      </c>
      <c r="J422" s="56">
        <v>8</v>
      </c>
      <c r="K422" s="56">
        <v>9</v>
      </c>
      <c r="L422" s="57">
        <v>10</v>
      </c>
      <c r="M422" s="57">
        <v>11</v>
      </c>
      <c r="N422" s="58">
        <v>12</v>
      </c>
      <c r="O422" s="59" t="s">
        <v>376</v>
      </c>
      <c r="P422" s="60" t="s">
        <v>377</v>
      </c>
      <c r="Q422" s="61" t="s">
        <v>376</v>
      </c>
      <c r="R422" s="58" t="s">
        <v>377</v>
      </c>
      <c r="S422" s="61" t="s">
        <v>376</v>
      </c>
      <c r="T422" s="62" t="s">
        <v>377</v>
      </c>
      <c r="U422" s="193"/>
      <c r="V422" s="194"/>
      <c r="W422" s="141"/>
      <c r="X422" s="141"/>
      <c r="Y422" s="141"/>
    </row>
    <row r="423" spans="1:25" ht="15.6" x14ac:dyDescent="0.3">
      <c r="A423" s="129"/>
      <c r="B423" s="126">
        <v>1</v>
      </c>
      <c r="C423" s="66"/>
      <c r="D423" s="67"/>
      <c r="E423" s="67"/>
      <c r="F423" s="67"/>
      <c r="G423" s="67"/>
      <c r="H423" s="67"/>
      <c r="I423" s="67"/>
      <c r="J423" s="68"/>
      <c r="K423" s="68"/>
      <c r="L423" s="68"/>
      <c r="M423" s="68"/>
      <c r="N423" s="69"/>
      <c r="O423" s="70"/>
      <c r="P423" s="71"/>
      <c r="Q423" s="70"/>
      <c r="R423" s="71"/>
      <c r="S423" s="70"/>
      <c r="T423" s="72"/>
      <c r="U423" s="177"/>
      <c r="V423" s="178"/>
    </row>
    <row r="424" spans="1:25" ht="15.6" x14ac:dyDescent="0.3">
      <c r="A424" s="129"/>
      <c r="B424" s="127">
        <v>2</v>
      </c>
      <c r="C424" s="77"/>
      <c r="D424" s="78"/>
      <c r="E424" s="79"/>
      <c r="F424" s="79"/>
      <c r="G424" s="79"/>
      <c r="H424" s="79"/>
      <c r="I424" s="79"/>
      <c r="J424" s="80"/>
      <c r="K424" s="80"/>
      <c r="L424" s="80"/>
      <c r="M424" s="80"/>
      <c r="N424" s="69"/>
      <c r="O424" s="70"/>
      <c r="P424" s="71"/>
      <c r="Q424" s="70"/>
      <c r="R424" s="71"/>
      <c r="S424" s="70"/>
      <c r="T424" s="72"/>
      <c r="U424" s="177"/>
      <c r="V424" s="178"/>
    </row>
    <row r="425" spans="1:25" ht="15.6" x14ac:dyDescent="0.3">
      <c r="A425" s="129"/>
      <c r="B425" s="126">
        <v>3</v>
      </c>
      <c r="C425" s="77"/>
      <c r="D425" s="79"/>
      <c r="E425" s="78"/>
      <c r="F425" s="79"/>
      <c r="G425" s="79"/>
      <c r="H425" s="79"/>
      <c r="I425" s="79"/>
      <c r="J425" s="80"/>
      <c r="K425" s="80"/>
      <c r="L425" s="80"/>
      <c r="M425" s="80"/>
      <c r="N425" s="69"/>
      <c r="O425" s="70"/>
      <c r="P425" s="71"/>
      <c r="Q425" s="70"/>
      <c r="R425" s="71"/>
      <c r="S425" s="70"/>
      <c r="T425" s="72"/>
      <c r="U425" s="177"/>
      <c r="V425" s="178"/>
    </row>
    <row r="426" spans="1:25" ht="15.6" x14ac:dyDescent="0.3">
      <c r="A426" s="129"/>
      <c r="B426" s="127">
        <v>4</v>
      </c>
      <c r="C426" s="77"/>
      <c r="D426" s="79"/>
      <c r="E426" s="79"/>
      <c r="F426" s="78"/>
      <c r="G426" s="79"/>
      <c r="H426" s="79"/>
      <c r="I426" s="79"/>
      <c r="J426" s="80"/>
      <c r="K426" s="80"/>
      <c r="L426" s="80"/>
      <c r="M426" s="80"/>
      <c r="N426" s="69"/>
      <c r="O426" s="70"/>
      <c r="P426" s="71"/>
      <c r="Q426" s="70"/>
      <c r="R426" s="71"/>
      <c r="S426" s="70"/>
      <c r="T426" s="72"/>
      <c r="U426" s="177"/>
      <c r="V426" s="178"/>
    </row>
    <row r="427" spans="1:25" ht="15.6" x14ac:dyDescent="0.3">
      <c r="A427" s="129"/>
      <c r="B427" s="126">
        <v>5</v>
      </c>
      <c r="C427" s="77"/>
      <c r="D427" s="79"/>
      <c r="E427" s="79"/>
      <c r="F427" s="79"/>
      <c r="G427" s="78"/>
      <c r="H427" s="79"/>
      <c r="I427" s="79"/>
      <c r="J427" s="80"/>
      <c r="K427" s="80"/>
      <c r="L427" s="80"/>
      <c r="M427" s="80"/>
      <c r="N427" s="69"/>
      <c r="O427" s="70"/>
      <c r="P427" s="71"/>
      <c r="Q427" s="70"/>
      <c r="R427" s="71"/>
      <c r="S427" s="70"/>
      <c r="T427" s="72"/>
      <c r="U427" s="177"/>
      <c r="V427" s="178"/>
    </row>
    <row r="428" spans="1:25" ht="15.6" x14ac:dyDescent="0.3">
      <c r="A428" s="129"/>
      <c r="B428" s="127">
        <v>6</v>
      </c>
      <c r="C428" s="77"/>
      <c r="D428" s="79"/>
      <c r="E428" s="79"/>
      <c r="F428" s="79"/>
      <c r="G428" s="79"/>
      <c r="H428" s="78"/>
      <c r="I428" s="79"/>
      <c r="J428" s="80"/>
      <c r="K428" s="80"/>
      <c r="L428" s="80"/>
      <c r="M428" s="80"/>
      <c r="N428" s="69"/>
      <c r="O428" s="70"/>
      <c r="P428" s="71"/>
      <c r="Q428" s="70"/>
      <c r="R428" s="71"/>
      <c r="S428" s="70"/>
      <c r="T428" s="72"/>
      <c r="U428" s="177"/>
      <c r="V428" s="178"/>
    </row>
    <row r="429" spans="1:25" ht="15.6" x14ac:dyDescent="0.3">
      <c r="A429" s="129"/>
      <c r="B429" s="126">
        <v>7</v>
      </c>
      <c r="C429" s="77"/>
      <c r="D429" s="79"/>
      <c r="E429" s="79"/>
      <c r="F429" s="79"/>
      <c r="G429" s="79"/>
      <c r="H429" s="79"/>
      <c r="I429" s="78"/>
      <c r="J429" s="93"/>
      <c r="K429" s="93"/>
      <c r="L429" s="93"/>
      <c r="M429" s="93"/>
      <c r="N429" s="94"/>
      <c r="O429" s="70"/>
      <c r="P429" s="71"/>
      <c r="Q429" s="70"/>
      <c r="R429" s="71"/>
      <c r="S429" s="70"/>
      <c r="T429" s="72"/>
      <c r="U429" s="177"/>
      <c r="V429" s="178"/>
    </row>
    <row r="430" spans="1:25" ht="15.6" x14ac:dyDescent="0.3">
      <c r="A430" s="129"/>
      <c r="B430" s="127">
        <v>8</v>
      </c>
      <c r="C430" s="97"/>
      <c r="D430" s="98"/>
      <c r="E430" s="98"/>
      <c r="F430" s="98"/>
      <c r="G430" s="98"/>
      <c r="H430" s="98"/>
      <c r="I430" s="99"/>
      <c r="J430" s="100"/>
      <c r="K430" s="101"/>
      <c r="L430" s="101"/>
      <c r="M430" s="101"/>
      <c r="N430" s="94"/>
      <c r="O430" s="70"/>
      <c r="P430" s="71"/>
      <c r="Q430" s="70"/>
      <c r="R430" s="71"/>
      <c r="S430" s="70"/>
      <c r="T430" s="72"/>
      <c r="U430" s="177"/>
      <c r="V430" s="178"/>
    </row>
    <row r="431" spans="1:25" ht="15.6" x14ac:dyDescent="0.3">
      <c r="A431" s="129"/>
      <c r="B431" s="126">
        <v>9</v>
      </c>
      <c r="C431" s="97"/>
      <c r="D431" s="98"/>
      <c r="E431" s="98"/>
      <c r="F431" s="98"/>
      <c r="G431" s="98"/>
      <c r="H431" s="98"/>
      <c r="I431" s="99"/>
      <c r="J431" s="101"/>
      <c r="K431" s="100"/>
      <c r="L431" s="101"/>
      <c r="M431" s="101"/>
      <c r="N431" s="94"/>
      <c r="O431" s="70"/>
      <c r="P431" s="71"/>
      <c r="Q431" s="70"/>
      <c r="R431" s="71"/>
      <c r="S431" s="70"/>
      <c r="T431" s="72"/>
      <c r="U431" s="177"/>
      <c r="V431" s="178"/>
    </row>
    <row r="432" spans="1:25" ht="15.6" x14ac:dyDescent="0.3">
      <c r="A432" s="129"/>
      <c r="B432" s="127">
        <v>10</v>
      </c>
      <c r="C432" s="97"/>
      <c r="D432" s="98"/>
      <c r="E432" s="98"/>
      <c r="F432" s="98"/>
      <c r="G432" s="98"/>
      <c r="H432" s="98"/>
      <c r="I432" s="99"/>
      <c r="J432" s="101"/>
      <c r="K432" s="101"/>
      <c r="L432" s="100"/>
      <c r="M432" s="101"/>
      <c r="N432" s="94"/>
      <c r="O432" s="70"/>
      <c r="P432" s="71"/>
      <c r="Q432" s="70"/>
      <c r="R432" s="71"/>
      <c r="S432" s="70"/>
      <c r="T432" s="72"/>
      <c r="U432" s="177"/>
      <c r="V432" s="178"/>
    </row>
    <row r="433" spans="1:25" ht="15.6" x14ac:dyDescent="0.3">
      <c r="A433" s="129"/>
      <c r="B433" s="126">
        <v>11</v>
      </c>
      <c r="C433" s="97"/>
      <c r="D433" s="98"/>
      <c r="E433" s="98"/>
      <c r="F433" s="98"/>
      <c r="G433" s="98"/>
      <c r="H433" s="98"/>
      <c r="I433" s="99"/>
      <c r="J433" s="101"/>
      <c r="K433" s="101"/>
      <c r="L433" s="101"/>
      <c r="M433" s="100"/>
      <c r="N433" s="94"/>
      <c r="O433" s="70"/>
      <c r="P433" s="71"/>
      <c r="Q433" s="70"/>
      <c r="R433" s="71"/>
      <c r="S433" s="70"/>
      <c r="T433" s="72"/>
      <c r="U433" s="177"/>
      <c r="V433" s="178"/>
    </row>
    <row r="434" spans="1:25" ht="16.2" thickBot="1" x14ac:dyDescent="0.35">
      <c r="A434" s="131"/>
      <c r="B434" s="132">
        <v>12</v>
      </c>
      <c r="C434" s="107"/>
      <c r="D434" s="108"/>
      <c r="E434" s="108"/>
      <c r="F434" s="108"/>
      <c r="G434" s="108"/>
      <c r="H434" s="108"/>
      <c r="I434" s="108"/>
      <c r="J434" s="109"/>
      <c r="K434" s="109"/>
      <c r="L434" s="109"/>
      <c r="M434" s="109"/>
      <c r="N434" s="110"/>
      <c r="O434" s="111"/>
      <c r="P434" s="112"/>
      <c r="Q434" s="111"/>
      <c r="R434" s="112"/>
      <c r="S434" s="111"/>
      <c r="T434" s="113"/>
      <c r="U434" s="179"/>
      <c r="V434" s="180"/>
    </row>
    <row r="436" spans="1:25" x14ac:dyDescent="0.25">
      <c r="A436" s="86" t="s">
        <v>423</v>
      </c>
    </row>
    <row r="437" spans="1:25" ht="15" x14ac:dyDescent="0.25">
      <c r="A437" s="121"/>
      <c r="B437" s="85"/>
      <c r="C437" s="85"/>
      <c r="D437" s="85"/>
      <c r="E437" s="85"/>
      <c r="F437" s="85"/>
      <c r="G437" s="85"/>
      <c r="H437" s="85"/>
      <c r="I437" s="85"/>
      <c r="J437" s="85"/>
      <c r="K437" s="85"/>
      <c r="L437" s="85"/>
      <c r="M437" s="85"/>
      <c r="N437" s="85"/>
      <c r="O437" s="86"/>
      <c r="P437" s="87"/>
      <c r="Q437" s="75"/>
      <c r="W437" s="86"/>
      <c r="X437" s="86"/>
      <c r="Y437" s="86"/>
    </row>
    <row r="438" spans="1:25" ht="15" x14ac:dyDescent="0.25">
      <c r="A438" s="88"/>
      <c r="B438" s="89"/>
      <c r="C438" s="85"/>
      <c r="D438" s="85"/>
      <c r="E438" s="85"/>
      <c r="F438" s="85"/>
      <c r="G438" s="85"/>
      <c r="H438" s="85"/>
      <c r="I438" s="85"/>
      <c r="J438" s="85"/>
      <c r="K438" s="85"/>
      <c r="L438" s="85"/>
      <c r="M438" s="85"/>
      <c r="N438" s="85"/>
      <c r="O438" s="86"/>
      <c r="P438" s="87"/>
      <c r="Q438" s="75"/>
    </row>
    <row r="439" spans="1:25"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row>
    <row r="440" spans="1:25" ht="15" x14ac:dyDescent="0.25">
      <c r="A440" s="92"/>
      <c r="H440" s="92"/>
      <c r="I440" s="92"/>
      <c r="J440" s="92"/>
      <c r="K440" s="92"/>
      <c r="L440" s="92"/>
      <c r="M440" s="92"/>
      <c r="N440" s="92"/>
      <c r="O440" s="92"/>
      <c r="P440" s="104"/>
      <c r="Q440" s="64"/>
    </row>
    <row r="444" spans="1:25" ht="22.8" x14ac:dyDescent="0.4">
      <c r="A444" s="122" t="s">
        <v>497</v>
      </c>
    </row>
    <row r="445" spans="1:25" ht="13.8" thickBot="1" x14ac:dyDescent="0.3"/>
    <row r="446" spans="1:25" ht="100.05" customHeight="1" thickBot="1" x14ac:dyDescent="0.55000000000000004">
      <c r="A446" s="181" t="str">
        <f>CONCATENATE(AH19,"                ",AG19)</f>
        <v>SABEL                groot wapen</v>
      </c>
      <c r="B446" s="182"/>
      <c r="C446" s="183" t="str">
        <f>CONCATENATE(AE19,"                     ", AF19)</f>
        <v>LOPER                      gemengd elek./mech.</v>
      </c>
      <c r="D446" s="184"/>
      <c r="E446" s="185"/>
      <c r="F446" s="185"/>
      <c r="G446" s="185"/>
      <c r="H446" s="185"/>
      <c r="I446" s="185"/>
      <c r="J446" s="185"/>
      <c r="K446" s="186"/>
      <c r="L446" s="187">
        <f>AC10</f>
        <v>0</v>
      </c>
      <c r="M446" s="188"/>
      <c r="N446" s="52" t="s">
        <v>369</v>
      </c>
      <c r="O446" s="189" t="s">
        <v>370</v>
      </c>
      <c r="P446" s="190"/>
      <c r="Q446" s="189" t="s">
        <v>371</v>
      </c>
      <c r="R446" s="190"/>
      <c r="S446" s="189" t="s">
        <v>372</v>
      </c>
      <c r="T446" s="190"/>
      <c r="U446" s="191" t="s">
        <v>451</v>
      </c>
      <c r="V446" s="192"/>
      <c r="W446" s="140"/>
      <c r="X446" s="148" t="s">
        <v>529</v>
      </c>
      <c r="Y446" s="142"/>
    </row>
    <row r="447" spans="1:25" ht="16.2" thickBot="1" x14ac:dyDescent="0.35">
      <c r="A447" s="59" t="s">
        <v>375</v>
      </c>
      <c r="B447" s="123"/>
      <c r="C447" s="55">
        <v>1</v>
      </c>
      <c r="D447" s="56">
        <v>2</v>
      </c>
      <c r="E447" s="56">
        <v>3</v>
      </c>
      <c r="F447" s="56">
        <v>4</v>
      </c>
      <c r="G447" s="56">
        <v>5</v>
      </c>
      <c r="H447" s="56">
        <v>6</v>
      </c>
      <c r="I447" s="56">
        <v>7</v>
      </c>
      <c r="J447" s="56">
        <v>8</v>
      </c>
      <c r="K447" s="56">
        <v>9</v>
      </c>
      <c r="L447" s="57">
        <v>10</v>
      </c>
      <c r="M447" s="57">
        <v>11</v>
      </c>
      <c r="N447" s="58">
        <v>12</v>
      </c>
      <c r="O447" s="59" t="s">
        <v>376</v>
      </c>
      <c r="P447" s="60" t="s">
        <v>377</v>
      </c>
      <c r="Q447" s="61" t="s">
        <v>376</v>
      </c>
      <c r="R447" s="58" t="s">
        <v>377</v>
      </c>
      <c r="S447" s="61" t="s">
        <v>376</v>
      </c>
      <c r="T447" s="62" t="s">
        <v>377</v>
      </c>
      <c r="U447" s="193"/>
      <c r="V447" s="194"/>
      <c r="W447" s="141"/>
      <c r="X447" s="141"/>
      <c r="Y447" s="141"/>
    </row>
    <row r="448" spans="1:25" ht="15.6" x14ac:dyDescent="0.3">
      <c r="A448" s="129"/>
      <c r="B448" s="126">
        <v>1</v>
      </c>
      <c r="C448" s="66"/>
      <c r="D448" s="67"/>
      <c r="E448" s="67"/>
      <c r="F448" s="67"/>
      <c r="G448" s="67"/>
      <c r="H448" s="67"/>
      <c r="I448" s="67"/>
      <c r="J448" s="68"/>
      <c r="K448" s="68"/>
      <c r="L448" s="68"/>
      <c r="M448" s="68"/>
      <c r="N448" s="69"/>
      <c r="O448" s="70"/>
      <c r="P448" s="71"/>
      <c r="Q448" s="70"/>
      <c r="R448" s="71"/>
      <c r="S448" s="70"/>
      <c r="T448" s="72"/>
      <c r="U448" s="177"/>
      <c r="V448" s="178"/>
    </row>
    <row r="449" spans="1:25" ht="15.6" x14ac:dyDescent="0.3">
      <c r="A449" s="129"/>
      <c r="B449" s="127">
        <v>2</v>
      </c>
      <c r="C449" s="77"/>
      <c r="D449" s="78"/>
      <c r="E449" s="79"/>
      <c r="F449" s="79"/>
      <c r="G449" s="79"/>
      <c r="H449" s="79"/>
      <c r="I449" s="79"/>
      <c r="J449" s="80"/>
      <c r="K449" s="80"/>
      <c r="L449" s="80"/>
      <c r="M449" s="80"/>
      <c r="N449" s="69"/>
      <c r="O449" s="70"/>
      <c r="P449" s="71"/>
      <c r="Q449" s="70"/>
      <c r="R449" s="71"/>
      <c r="S449" s="70"/>
      <c r="T449" s="72"/>
      <c r="U449" s="177"/>
      <c r="V449" s="178"/>
    </row>
    <row r="450" spans="1:25" ht="15.6" x14ac:dyDescent="0.3">
      <c r="A450" s="129"/>
      <c r="B450" s="126">
        <v>3</v>
      </c>
      <c r="C450" s="77"/>
      <c r="D450" s="79"/>
      <c r="E450" s="78"/>
      <c r="F450" s="79"/>
      <c r="G450" s="79"/>
      <c r="H450" s="79"/>
      <c r="I450" s="79"/>
      <c r="J450" s="80"/>
      <c r="K450" s="80"/>
      <c r="L450" s="80"/>
      <c r="M450" s="80"/>
      <c r="N450" s="69"/>
      <c r="O450" s="70"/>
      <c r="P450" s="71"/>
      <c r="Q450" s="70"/>
      <c r="R450" s="71"/>
      <c r="S450" s="70"/>
      <c r="T450" s="72"/>
      <c r="U450" s="177"/>
      <c r="V450" s="178"/>
    </row>
    <row r="451" spans="1:25" ht="15.6" x14ac:dyDescent="0.3">
      <c r="A451" s="129"/>
      <c r="B451" s="127">
        <v>4</v>
      </c>
      <c r="C451" s="77"/>
      <c r="D451" s="79"/>
      <c r="E451" s="79"/>
      <c r="F451" s="78"/>
      <c r="G451" s="79"/>
      <c r="H451" s="79"/>
      <c r="I451" s="79"/>
      <c r="J451" s="80"/>
      <c r="K451" s="80"/>
      <c r="L451" s="80"/>
      <c r="M451" s="80"/>
      <c r="N451" s="69"/>
      <c r="O451" s="70"/>
      <c r="P451" s="71"/>
      <c r="Q451" s="70"/>
      <c r="R451" s="71"/>
      <c r="S451" s="70"/>
      <c r="T451" s="72"/>
      <c r="U451" s="177"/>
      <c r="V451" s="178"/>
    </row>
    <row r="452" spans="1:25" ht="15.6" x14ac:dyDescent="0.3">
      <c r="A452" s="129"/>
      <c r="B452" s="126">
        <v>5</v>
      </c>
      <c r="C452" s="77"/>
      <c r="D452" s="79"/>
      <c r="E452" s="79"/>
      <c r="F452" s="79"/>
      <c r="G452" s="78"/>
      <c r="H452" s="79"/>
      <c r="I452" s="79"/>
      <c r="J452" s="80"/>
      <c r="K452" s="80"/>
      <c r="L452" s="80"/>
      <c r="M452" s="80"/>
      <c r="N452" s="69"/>
      <c r="O452" s="70"/>
      <c r="P452" s="71"/>
      <c r="Q452" s="70"/>
      <c r="R452" s="71"/>
      <c r="S452" s="70"/>
      <c r="T452" s="72"/>
      <c r="U452" s="177"/>
      <c r="V452" s="178"/>
    </row>
    <row r="453" spans="1:25" ht="15.6" x14ac:dyDescent="0.3">
      <c r="A453" s="129"/>
      <c r="B453" s="127">
        <v>6</v>
      </c>
      <c r="C453" s="77"/>
      <c r="D453" s="79"/>
      <c r="E453" s="79"/>
      <c r="F453" s="79"/>
      <c r="G453" s="79"/>
      <c r="H453" s="78"/>
      <c r="I453" s="79"/>
      <c r="J453" s="80"/>
      <c r="K453" s="80"/>
      <c r="L453" s="80"/>
      <c r="M453" s="80"/>
      <c r="N453" s="69"/>
      <c r="O453" s="70"/>
      <c r="P453" s="71"/>
      <c r="Q453" s="70"/>
      <c r="R453" s="71"/>
      <c r="S453" s="70"/>
      <c r="T453" s="72"/>
      <c r="U453" s="177"/>
      <c r="V453" s="178"/>
    </row>
    <row r="454" spans="1:25" ht="15.6" x14ac:dyDescent="0.3">
      <c r="A454" s="129"/>
      <c r="B454" s="126">
        <v>7</v>
      </c>
      <c r="C454" s="77"/>
      <c r="D454" s="79"/>
      <c r="E454" s="79"/>
      <c r="F454" s="79" t="s">
        <v>579</v>
      </c>
      <c r="G454" s="79"/>
      <c r="H454" s="79"/>
      <c r="I454" s="78"/>
      <c r="J454" s="93"/>
      <c r="K454" s="93"/>
      <c r="L454" s="93"/>
      <c r="M454" s="93"/>
      <c r="N454" s="94"/>
      <c r="O454" s="70"/>
      <c r="P454" s="71"/>
      <c r="Q454" s="70"/>
      <c r="R454" s="71"/>
      <c r="S454" s="70"/>
      <c r="T454" s="72"/>
      <c r="U454" s="177"/>
      <c r="V454" s="178"/>
    </row>
    <row r="455" spans="1:25" ht="15.6" x14ac:dyDescent="0.3">
      <c r="A455" s="129"/>
      <c r="B455" s="127">
        <v>8</v>
      </c>
      <c r="C455" s="97"/>
      <c r="D455" s="98"/>
      <c r="E455" s="98"/>
      <c r="F455" s="98"/>
      <c r="G455" s="98"/>
      <c r="H455" s="98"/>
      <c r="I455" s="99"/>
      <c r="J455" s="100"/>
      <c r="K455" s="101"/>
      <c r="L455" s="101"/>
      <c r="M455" s="101"/>
      <c r="N455" s="94"/>
      <c r="O455" s="70"/>
      <c r="P455" s="71"/>
      <c r="Q455" s="70"/>
      <c r="R455" s="71"/>
      <c r="S455" s="70"/>
      <c r="T455" s="72"/>
      <c r="U455" s="177"/>
      <c r="V455" s="178"/>
    </row>
    <row r="456" spans="1:25" ht="15.6" x14ac:dyDescent="0.3">
      <c r="A456" s="129"/>
      <c r="B456" s="126">
        <v>9</v>
      </c>
      <c r="C456" s="97"/>
      <c r="D456" s="98"/>
      <c r="E456" s="98"/>
      <c r="F456" s="98"/>
      <c r="G456" s="98"/>
      <c r="H456" s="98"/>
      <c r="I456" s="99"/>
      <c r="J456" s="101"/>
      <c r="K456" s="100"/>
      <c r="L456" s="101"/>
      <c r="M456" s="101"/>
      <c r="N456" s="94"/>
      <c r="O456" s="70"/>
      <c r="P456" s="71"/>
      <c r="Q456" s="70"/>
      <c r="R456" s="71"/>
      <c r="S456" s="70"/>
      <c r="T456" s="72"/>
      <c r="U456" s="177"/>
      <c r="V456" s="178"/>
    </row>
    <row r="457" spans="1:25" ht="15.6" x14ac:dyDescent="0.3">
      <c r="A457" s="129"/>
      <c r="B457" s="127">
        <v>10</v>
      </c>
      <c r="C457" s="97"/>
      <c r="D457" s="98"/>
      <c r="E457" s="98"/>
      <c r="F457" s="98"/>
      <c r="G457" s="98"/>
      <c r="H457" s="98"/>
      <c r="I457" s="99"/>
      <c r="J457" s="101"/>
      <c r="K457" s="101"/>
      <c r="L457" s="100"/>
      <c r="M457" s="101"/>
      <c r="N457" s="94"/>
      <c r="O457" s="70"/>
      <c r="P457" s="71"/>
      <c r="Q457" s="70"/>
      <c r="R457" s="71"/>
      <c r="S457" s="70"/>
      <c r="T457" s="72"/>
      <c r="U457" s="177"/>
      <c r="V457" s="178"/>
    </row>
    <row r="458" spans="1:25" ht="15.6" x14ac:dyDescent="0.3">
      <c r="A458" s="129"/>
      <c r="B458" s="126">
        <v>11</v>
      </c>
      <c r="C458" s="97"/>
      <c r="D458" s="98"/>
      <c r="E458" s="98"/>
      <c r="F458" s="98"/>
      <c r="G458" s="98"/>
      <c r="H458" s="98"/>
      <c r="I458" s="99"/>
      <c r="J458" s="101"/>
      <c r="K458" s="101"/>
      <c r="L458" s="101"/>
      <c r="M458" s="100"/>
      <c r="N458" s="94"/>
      <c r="O458" s="70"/>
      <c r="P458" s="71"/>
      <c r="Q458" s="70"/>
      <c r="R458" s="71"/>
      <c r="S458" s="70"/>
      <c r="T458" s="72"/>
      <c r="U458" s="177"/>
      <c r="V458" s="178"/>
    </row>
    <row r="459" spans="1:25" ht="16.2" thickBot="1" x14ac:dyDescent="0.35">
      <c r="A459" s="131"/>
      <c r="B459" s="132">
        <v>12</v>
      </c>
      <c r="C459" s="107"/>
      <c r="D459" s="108"/>
      <c r="E459" s="108"/>
      <c r="F459" s="108"/>
      <c r="G459" s="108"/>
      <c r="H459" s="108"/>
      <c r="I459" s="108"/>
      <c r="J459" s="109"/>
      <c r="K459" s="109"/>
      <c r="L459" s="109"/>
      <c r="M459" s="109"/>
      <c r="N459" s="110"/>
      <c r="O459" s="111"/>
      <c r="P459" s="112"/>
      <c r="Q459" s="111"/>
      <c r="R459" s="112"/>
      <c r="S459" s="111"/>
      <c r="T459" s="113"/>
      <c r="U459" s="179"/>
      <c r="V459" s="180"/>
    </row>
    <row r="461" spans="1:25" x14ac:dyDescent="0.25">
      <c r="A461" s="86" t="s">
        <v>423</v>
      </c>
    </row>
    <row r="462" spans="1:25" ht="15" x14ac:dyDescent="0.25">
      <c r="A462" s="121"/>
      <c r="B462" s="85"/>
      <c r="C462" s="85"/>
      <c r="D462" s="85"/>
      <c r="E462" s="85"/>
      <c r="F462" s="85"/>
      <c r="G462" s="85"/>
      <c r="H462" s="85"/>
      <c r="I462" s="85"/>
      <c r="J462" s="85"/>
      <c r="K462" s="85"/>
      <c r="L462" s="92"/>
      <c r="M462" s="86"/>
      <c r="N462" s="86"/>
      <c r="O462" s="86"/>
      <c r="P462" s="87"/>
      <c r="Q462" s="75"/>
      <c r="W462" s="86"/>
      <c r="X462" s="86"/>
      <c r="Y462" s="86"/>
    </row>
    <row r="463" spans="1:25" ht="15" x14ac:dyDescent="0.25">
      <c r="A463" s="86"/>
      <c r="B463" s="86"/>
      <c r="C463" s="85"/>
      <c r="D463" s="85"/>
      <c r="E463" s="85"/>
      <c r="F463" s="85"/>
      <c r="G463" s="85"/>
      <c r="H463" s="85"/>
      <c r="I463" s="85"/>
      <c r="J463" s="85"/>
      <c r="K463" s="85"/>
      <c r="L463" s="85"/>
      <c r="M463" s="86"/>
      <c r="N463" s="86"/>
      <c r="O463" s="86"/>
      <c r="P463" s="87"/>
      <c r="Q463" s="75"/>
    </row>
    <row r="464" spans="1:25" x14ac:dyDescent="0.25">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row>
    <row r="465" spans="1:22" x14ac:dyDescent="0.25">
      <c r="A465" s="92"/>
    </row>
    <row r="466" spans="1:22" x14ac:dyDescent="0.25">
      <c r="A466" s="92"/>
      <c r="B466" s="86"/>
      <c r="C466" s="86"/>
      <c r="D466" s="86"/>
      <c r="E466" s="86"/>
      <c r="F466" s="86"/>
      <c r="G466" s="86"/>
      <c r="H466" s="86"/>
      <c r="I466" s="86"/>
      <c r="J466" s="86"/>
      <c r="K466" s="86"/>
      <c r="L466" s="86"/>
      <c r="M466" s="86"/>
      <c r="N466" s="86"/>
      <c r="O466" s="86"/>
      <c r="P466" s="86"/>
      <c r="Q466" s="86"/>
      <c r="R466" s="86"/>
      <c r="S466" s="86"/>
      <c r="T466" s="86"/>
      <c r="U466" s="86"/>
      <c r="V466" s="86"/>
    </row>
    <row r="468" spans="1:22" x14ac:dyDescent="0.25">
      <c r="B468" s="86"/>
      <c r="C468" s="86"/>
      <c r="D468" s="86"/>
    </row>
    <row r="469" spans="1:22" ht="22.8" x14ac:dyDescent="0.4">
      <c r="A469" s="122" t="s">
        <v>497</v>
      </c>
    </row>
    <row r="482" spans="1:2" ht="28.2" x14ac:dyDescent="0.5">
      <c r="A482" s="146"/>
      <c r="B482" s="146"/>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67"/>
  <sheetViews>
    <sheetView topLeftCell="A49" zoomScaleNormal="100" workbookViewId="0">
      <selection activeCell="Q37" sqref="Q37"/>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2" max="12" width="0" hidden="1" customWidth="1"/>
    <col min="13" max="13" width="13.21875" hidden="1" customWidth="1"/>
    <col min="14" max="14" width="10.6640625" hidden="1" customWidth="1"/>
    <col min="15" max="15" width="11.33203125" hidden="1" customWidth="1"/>
    <col min="16" max="16" width="12.88671875" hidden="1"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638</v>
      </c>
      <c r="N1" t="s">
        <v>12</v>
      </c>
      <c r="O1" t="s">
        <v>639</v>
      </c>
      <c r="P1" t="s">
        <v>13</v>
      </c>
      <c r="Q1" t="s">
        <v>15</v>
      </c>
      <c r="R1" t="s">
        <v>14</v>
      </c>
      <c r="S1" t="s">
        <v>746</v>
      </c>
      <c r="T1" t="s">
        <v>16</v>
      </c>
      <c r="U1" t="s">
        <v>17</v>
      </c>
    </row>
    <row r="2" spans="1:21" x14ac:dyDescent="0.3">
      <c r="A2" s="1" t="s">
        <v>18</v>
      </c>
      <c r="B2" s="1" t="s">
        <v>19</v>
      </c>
      <c r="C2" s="2" t="s">
        <v>20</v>
      </c>
      <c r="D2" s="2"/>
      <c r="E2" s="2"/>
      <c r="F2" s="2"/>
      <c r="G2" s="3" t="s">
        <v>21</v>
      </c>
      <c r="H2" s="4">
        <v>1</v>
      </c>
      <c r="I2" s="155">
        <f t="shared" ref="I2:I66" si="0">J2+K2</f>
        <v>7</v>
      </c>
      <c r="J2" s="156">
        <v>4</v>
      </c>
      <c r="K2" s="5">
        <f t="shared" ref="K2:K66" si="1">SUM(L2:U2)</f>
        <v>3</v>
      </c>
      <c r="M2">
        <v>1</v>
      </c>
      <c r="O2">
        <v>1</v>
      </c>
      <c r="P2">
        <v>1</v>
      </c>
    </row>
    <row r="3" spans="1:21" x14ac:dyDescent="0.3">
      <c r="A3" s="1" t="s">
        <v>22</v>
      </c>
      <c r="B3" s="1" t="s">
        <v>23</v>
      </c>
      <c r="C3" s="6"/>
      <c r="D3" s="6" t="s">
        <v>24</v>
      </c>
      <c r="E3" s="6"/>
      <c r="F3" s="6"/>
      <c r="G3" s="3" t="s">
        <v>21</v>
      </c>
      <c r="H3" s="4">
        <v>1</v>
      </c>
      <c r="I3" s="155">
        <f t="shared" si="0"/>
        <v>1</v>
      </c>
      <c r="J3" s="156">
        <v>1</v>
      </c>
      <c r="K3" s="5">
        <f t="shared" si="1"/>
        <v>0</v>
      </c>
    </row>
    <row r="4" spans="1:21" x14ac:dyDescent="0.3">
      <c r="A4" s="1" t="s">
        <v>25</v>
      </c>
      <c r="B4" s="1" t="s">
        <v>19</v>
      </c>
      <c r="C4" s="2"/>
      <c r="D4" s="2" t="s">
        <v>24</v>
      </c>
      <c r="E4" s="2"/>
      <c r="F4" s="2"/>
      <c r="G4" s="3" t="s">
        <v>21</v>
      </c>
      <c r="H4" s="4">
        <v>1</v>
      </c>
      <c r="I4" s="155">
        <f t="shared" si="0"/>
        <v>7</v>
      </c>
      <c r="J4" s="156">
        <v>7</v>
      </c>
      <c r="K4" s="5">
        <f t="shared" si="1"/>
        <v>0</v>
      </c>
    </row>
    <row r="5" spans="1:21" x14ac:dyDescent="0.3">
      <c r="A5" s="207" t="s">
        <v>747</v>
      </c>
      <c r="B5" s="208" t="s">
        <v>53</v>
      </c>
      <c r="C5" s="209" t="s">
        <v>20</v>
      </c>
      <c r="D5" s="209" t="s">
        <v>24</v>
      </c>
      <c r="E5" s="209"/>
      <c r="F5" s="209"/>
      <c r="G5" s="210"/>
      <c r="H5" s="211">
        <v>2</v>
      </c>
      <c r="I5" s="212">
        <f>J5+K5</f>
        <v>1</v>
      </c>
      <c r="J5" s="213"/>
      <c r="K5" s="5">
        <f>SUM(L5:U5)</f>
        <v>1</v>
      </c>
      <c r="Q5">
        <v>1</v>
      </c>
    </row>
    <row r="6" spans="1:21" x14ac:dyDescent="0.3">
      <c r="A6" s="1" t="s">
        <v>27</v>
      </c>
      <c r="B6" s="1" t="s">
        <v>28</v>
      </c>
      <c r="C6" s="2" t="s">
        <v>20</v>
      </c>
      <c r="D6" s="2"/>
      <c r="E6" s="2"/>
      <c r="F6" s="2"/>
      <c r="G6" s="3" t="s">
        <v>21</v>
      </c>
      <c r="H6" s="4">
        <v>1</v>
      </c>
      <c r="I6" s="155">
        <f t="shared" si="0"/>
        <v>6</v>
      </c>
      <c r="J6" s="156">
        <v>6</v>
      </c>
      <c r="K6" s="5">
        <f t="shared" si="1"/>
        <v>0</v>
      </c>
    </row>
    <row r="7" spans="1:21" x14ac:dyDescent="0.3">
      <c r="A7" s="1" t="s">
        <v>642</v>
      </c>
      <c r="B7" s="1" t="s">
        <v>29</v>
      </c>
      <c r="C7" s="6" t="s">
        <v>20</v>
      </c>
      <c r="D7" s="6"/>
      <c r="E7" s="6"/>
      <c r="F7" s="6"/>
      <c r="G7" s="3" t="s">
        <v>21</v>
      </c>
      <c r="H7" s="4">
        <v>1</v>
      </c>
      <c r="I7" s="155">
        <f t="shared" si="0"/>
        <v>3</v>
      </c>
      <c r="J7" s="156">
        <v>1</v>
      </c>
      <c r="K7" s="5">
        <f t="shared" si="1"/>
        <v>2</v>
      </c>
      <c r="L7">
        <v>1</v>
      </c>
      <c r="P7">
        <v>1</v>
      </c>
    </row>
    <row r="8" spans="1:21" x14ac:dyDescent="0.3">
      <c r="A8" s="1" t="s">
        <v>30</v>
      </c>
      <c r="B8" s="1" t="s">
        <v>19</v>
      </c>
      <c r="C8" s="6"/>
      <c r="D8" s="6" t="s">
        <v>24</v>
      </c>
      <c r="E8" s="2"/>
      <c r="F8" s="2"/>
      <c r="G8" s="3" t="s">
        <v>21</v>
      </c>
      <c r="H8" s="4">
        <v>1</v>
      </c>
      <c r="I8" s="155">
        <f t="shared" si="0"/>
        <v>1</v>
      </c>
      <c r="J8" s="156">
        <v>1</v>
      </c>
      <c r="K8" s="5">
        <f t="shared" si="1"/>
        <v>0</v>
      </c>
    </row>
    <row r="9" spans="1:21" x14ac:dyDescent="0.3">
      <c r="A9" s="12" t="s">
        <v>656</v>
      </c>
      <c r="B9" s="1" t="s">
        <v>19</v>
      </c>
      <c r="C9" s="14" t="s">
        <v>20</v>
      </c>
      <c r="D9" s="14"/>
      <c r="E9" s="14"/>
      <c r="F9" s="14"/>
      <c r="G9" s="3" t="s">
        <v>21</v>
      </c>
      <c r="H9" s="4">
        <v>1</v>
      </c>
      <c r="I9" s="167">
        <f>J9+K9</f>
        <v>2</v>
      </c>
      <c r="J9" s="158"/>
      <c r="K9" s="5">
        <f>SUM(L9:U9)</f>
        <v>2</v>
      </c>
      <c r="M9">
        <v>1</v>
      </c>
      <c r="P9">
        <v>1</v>
      </c>
    </row>
    <row r="10" spans="1:21" x14ac:dyDescent="0.3">
      <c r="A10" s="12" t="s">
        <v>681</v>
      </c>
      <c r="B10" s="1" t="s">
        <v>35</v>
      </c>
      <c r="C10" s="14" t="s">
        <v>20</v>
      </c>
      <c r="D10" s="14"/>
      <c r="E10" s="14"/>
      <c r="F10" s="14"/>
      <c r="G10" s="3" t="s">
        <v>21</v>
      </c>
      <c r="H10" s="4">
        <v>1</v>
      </c>
      <c r="I10" s="167">
        <f>J10+K10</f>
        <v>1</v>
      </c>
      <c r="J10" s="158"/>
      <c r="K10" s="5">
        <f>SUM(L10:U10)</f>
        <v>1</v>
      </c>
      <c r="N10">
        <v>1</v>
      </c>
    </row>
    <row r="11" spans="1:21" x14ac:dyDescent="0.3">
      <c r="A11" s="1" t="s">
        <v>31</v>
      </c>
      <c r="B11" s="1" t="s">
        <v>32</v>
      </c>
      <c r="C11" s="2"/>
      <c r="D11" s="2"/>
      <c r="E11" s="2" t="s">
        <v>33</v>
      </c>
      <c r="F11" s="2"/>
      <c r="G11" s="3"/>
      <c r="H11" s="4"/>
      <c r="I11" s="155">
        <f t="shared" si="0"/>
        <v>6</v>
      </c>
      <c r="J11" s="156">
        <v>6</v>
      </c>
      <c r="K11" s="5">
        <f t="shared" si="1"/>
        <v>0</v>
      </c>
    </row>
    <row r="12" spans="1:21" x14ac:dyDescent="0.3">
      <c r="A12" s="12" t="s">
        <v>724</v>
      </c>
      <c r="B12" s="1" t="s">
        <v>75</v>
      </c>
      <c r="C12" s="14"/>
      <c r="D12" s="14"/>
      <c r="E12" s="14" t="s">
        <v>33</v>
      </c>
      <c r="F12" s="14"/>
      <c r="G12" s="3"/>
      <c r="H12" s="4">
        <v>1</v>
      </c>
      <c r="I12" s="155">
        <f>J12+K12</f>
        <v>1</v>
      </c>
      <c r="J12" s="158"/>
      <c r="K12" s="5">
        <f>SUM(L12:U12)</f>
        <v>1</v>
      </c>
      <c r="P12">
        <v>1</v>
      </c>
    </row>
    <row r="13" spans="1:21" x14ac:dyDescent="0.3">
      <c r="A13" s="1" t="s">
        <v>34</v>
      </c>
      <c r="B13" s="1" t="s">
        <v>35</v>
      </c>
      <c r="C13" s="2"/>
      <c r="D13" s="2"/>
      <c r="E13" s="2" t="s">
        <v>33</v>
      </c>
      <c r="F13" s="2"/>
      <c r="G13" s="3" t="s">
        <v>21</v>
      </c>
      <c r="H13" s="4">
        <v>1</v>
      </c>
      <c r="I13" s="155">
        <f t="shared" si="0"/>
        <v>2</v>
      </c>
      <c r="J13" s="156">
        <v>2</v>
      </c>
      <c r="K13" s="5">
        <f t="shared" si="1"/>
        <v>0</v>
      </c>
    </row>
    <row r="14" spans="1:21" x14ac:dyDescent="0.3">
      <c r="A14" s="1" t="s">
        <v>36</v>
      </c>
      <c r="B14" s="1" t="s">
        <v>37</v>
      </c>
      <c r="C14" s="6" t="s">
        <v>20</v>
      </c>
      <c r="D14" s="6" t="s">
        <v>24</v>
      </c>
      <c r="E14" s="6" t="s">
        <v>33</v>
      </c>
      <c r="F14" s="6"/>
      <c r="G14" s="3"/>
      <c r="H14" s="4">
        <v>2</v>
      </c>
      <c r="I14" s="155">
        <f t="shared" si="0"/>
        <v>26</v>
      </c>
      <c r="J14" s="156">
        <v>25</v>
      </c>
      <c r="K14" s="5">
        <f t="shared" si="1"/>
        <v>1</v>
      </c>
      <c r="Q14">
        <v>1</v>
      </c>
    </row>
    <row r="15" spans="1:21" x14ac:dyDescent="0.3">
      <c r="A15" s="12" t="s">
        <v>38</v>
      </c>
      <c r="B15" s="1" t="s">
        <v>32</v>
      </c>
      <c r="C15" s="14" t="s">
        <v>20</v>
      </c>
      <c r="D15" s="14"/>
      <c r="E15" s="14" t="s">
        <v>33</v>
      </c>
      <c r="F15" s="14"/>
      <c r="G15" s="3" t="s">
        <v>33</v>
      </c>
      <c r="H15" s="4">
        <v>2</v>
      </c>
      <c r="I15" s="155">
        <f t="shared" si="0"/>
        <v>1</v>
      </c>
      <c r="J15" s="158">
        <v>1</v>
      </c>
      <c r="K15" s="5">
        <f t="shared" si="1"/>
        <v>0</v>
      </c>
    </row>
    <row r="16" spans="1:21" x14ac:dyDescent="0.3">
      <c r="A16" s="1" t="s">
        <v>39</v>
      </c>
      <c r="B16" s="1" t="s">
        <v>19</v>
      </c>
      <c r="C16" s="6" t="s">
        <v>20</v>
      </c>
      <c r="D16" s="6"/>
      <c r="E16" s="6"/>
      <c r="F16" s="6"/>
      <c r="G16" s="3" t="s">
        <v>21</v>
      </c>
      <c r="H16" s="4">
        <v>1</v>
      </c>
      <c r="I16" s="155">
        <f t="shared" si="0"/>
        <v>13</v>
      </c>
      <c r="J16" s="156">
        <v>11</v>
      </c>
      <c r="K16" s="5">
        <f t="shared" si="1"/>
        <v>2</v>
      </c>
      <c r="N16">
        <v>1</v>
      </c>
      <c r="P16">
        <v>1</v>
      </c>
    </row>
    <row r="17" spans="1:17" x14ac:dyDescent="0.3">
      <c r="A17" s="207" t="s">
        <v>748</v>
      </c>
      <c r="B17" s="208" t="s">
        <v>59</v>
      </c>
      <c r="C17" s="209"/>
      <c r="D17" s="209" t="s">
        <v>24</v>
      </c>
      <c r="E17" s="209"/>
      <c r="F17" s="209"/>
      <c r="G17" s="210" t="s">
        <v>21</v>
      </c>
      <c r="H17" s="211">
        <v>2</v>
      </c>
      <c r="I17" s="212">
        <f>J17+K17</f>
        <v>1</v>
      </c>
      <c r="J17" s="213"/>
      <c r="K17" s="5">
        <f>SUM(L17:U17)</f>
        <v>1</v>
      </c>
      <c r="Q17">
        <v>1</v>
      </c>
    </row>
    <row r="18" spans="1:17" x14ac:dyDescent="0.3">
      <c r="A18" s="1" t="s">
        <v>646</v>
      </c>
      <c r="B18" s="1"/>
      <c r="C18" s="2"/>
      <c r="D18" s="2" t="s">
        <v>24</v>
      </c>
      <c r="E18" s="2"/>
      <c r="F18" s="2" t="s">
        <v>47</v>
      </c>
      <c r="G18" s="3"/>
      <c r="H18" s="4">
        <v>1</v>
      </c>
      <c r="I18" s="167">
        <f t="shared" si="0"/>
        <v>1</v>
      </c>
      <c r="J18" s="156"/>
      <c r="K18" s="5">
        <f t="shared" si="1"/>
        <v>1</v>
      </c>
      <c r="L18">
        <v>1</v>
      </c>
    </row>
    <row r="19" spans="1:17" x14ac:dyDescent="0.3">
      <c r="A19" s="1" t="s">
        <v>40</v>
      </c>
      <c r="B19" s="1" t="s">
        <v>29</v>
      </c>
      <c r="C19" s="6" t="s">
        <v>20</v>
      </c>
      <c r="D19" s="6" t="s">
        <v>24</v>
      </c>
      <c r="E19" s="6" t="s">
        <v>33</v>
      </c>
      <c r="F19" s="6" t="s">
        <v>41</v>
      </c>
      <c r="G19" s="3" t="s">
        <v>33</v>
      </c>
      <c r="H19" s="4">
        <v>4</v>
      </c>
      <c r="I19" s="155">
        <f t="shared" si="0"/>
        <v>30</v>
      </c>
      <c r="J19" s="156">
        <v>30</v>
      </c>
      <c r="K19" s="5">
        <f t="shared" si="1"/>
        <v>0</v>
      </c>
    </row>
    <row r="20" spans="1:17" x14ac:dyDescent="0.3">
      <c r="A20" s="1" t="s">
        <v>42</v>
      </c>
      <c r="B20" s="1" t="s">
        <v>43</v>
      </c>
      <c r="C20" s="6" t="s">
        <v>20</v>
      </c>
      <c r="D20" s="6"/>
      <c r="E20" s="6"/>
      <c r="F20" s="6"/>
      <c r="G20" s="3" t="s">
        <v>21</v>
      </c>
      <c r="H20" s="4">
        <v>1</v>
      </c>
      <c r="I20" s="155">
        <f t="shared" si="0"/>
        <v>1</v>
      </c>
      <c r="J20" s="156">
        <v>1</v>
      </c>
      <c r="K20" s="5">
        <f t="shared" si="1"/>
        <v>0</v>
      </c>
    </row>
    <row r="21" spans="1:17" x14ac:dyDescent="0.3">
      <c r="A21" s="1" t="s">
        <v>643</v>
      </c>
      <c r="B21" s="1" t="s">
        <v>19</v>
      </c>
      <c r="C21" s="2"/>
      <c r="D21" s="2" t="s">
        <v>24</v>
      </c>
      <c r="E21" s="2"/>
      <c r="F21" s="2" t="s">
        <v>47</v>
      </c>
      <c r="G21" s="3">
        <v>1</v>
      </c>
      <c r="H21" s="4"/>
      <c r="I21" s="155">
        <f t="shared" si="0"/>
        <v>2</v>
      </c>
      <c r="J21" s="156"/>
      <c r="K21" s="5">
        <f t="shared" si="1"/>
        <v>2</v>
      </c>
      <c r="L21">
        <v>1</v>
      </c>
      <c r="M21">
        <v>1</v>
      </c>
    </row>
    <row r="22" spans="1:17" x14ac:dyDescent="0.3">
      <c r="A22" s="12" t="s">
        <v>44</v>
      </c>
      <c r="B22" s="1" t="s">
        <v>45</v>
      </c>
      <c r="C22" s="14" t="s">
        <v>20</v>
      </c>
      <c r="D22" s="14" t="s">
        <v>24</v>
      </c>
      <c r="E22" s="14"/>
      <c r="F22" s="14"/>
      <c r="G22" s="3"/>
      <c r="H22" s="4"/>
      <c r="I22" s="155">
        <f t="shared" si="0"/>
        <v>16</v>
      </c>
      <c r="J22" s="158">
        <v>14</v>
      </c>
      <c r="K22" s="5">
        <f t="shared" si="1"/>
        <v>2</v>
      </c>
      <c r="L22">
        <v>1</v>
      </c>
      <c r="O22">
        <v>1</v>
      </c>
    </row>
    <row r="23" spans="1:17" x14ac:dyDescent="0.3">
      <c r="A23" s="1" t="s">
        <v>46</v>
      </c>
      <c r="B23" s="1" t="s">
        <v>43</v>
      </c>
      <c r="C23" s="6" t="s">
        <v>20</v>
      </c>
      <c r="D23" s="6"/>
      <c r="E23" s="6"/>
      <c r="F23" s="6" t="s">
        <v>47</v>
      </c>
      <c r="G23" s="3"/>
      <c r="H23" s="4"/>
      <c r="I23" s="155">
        <f t="shared" si="0"/>
        <v>19</v>
      </c>
      <c r="J23" s="156">
        <v>16</v>
      </c>
      <c r="K23" s="5">
        <f t="shared" si="1"/>
        <v>3</v>
      </c>
      <c r="L23">
        <v>1</v>
      </c>
      <c r="N23">
        <v>1</v>
      </c>
      <c r="P23">
        <v>1</v>
      </c>
    </row>
    <row r="24" spans="1:17" x14ac:dyDescent="0.3">
      <c r="A24" s="1" t="s">
        <v>48</v>
      </c>
      <c r="B24" s="1" t="s">
        <v>49</v>
      </c>
      <c r="C24" s="6" t="s">
        <v>20</v>
      </c>
      <c r="D24" s="6"/>
      <c r="E24" s="6"/>
      <c r="F24" s="6"/>
      <c r="G24" s="3" t="s">
        <v>33</v>
      </c>
      <c r="H24" s="4">
        <v>1</v>
      </c>
      <c r="I24" s="155">
        <f t="shared" si="0"/>
        <v>9</v>
      </c>
      <c r="J24" s="156">
        <v>9</v>
      </c>
      <c r="K24" s="5">
        <f t="shared" si="1"/>
        <v>0</v>
      </c>
    </row>
    <row r="25" spans="1:17" x14ac:dyDescent="0.3">
      <c r="A25" s="1" t="s">
        <v>50</v>
      </c>
      <c r="B25" s="1" t="s">
        <v>32</v>
      </c>
      <c r="C25" s="2"/>
      <c r="D25" s="2"/>
      <c r="E25" s="2" t="s">
        <v>33</v>
      </c>
      <c r="F25" s="2"/>
      <c r="G25" s="3" t="s">
        <v>21</v>
      </c>
      <c r="H25" s="4">
        <v>1</v>
      </c>
      <c r="I25" s="155">
        <f t="shared" si="0"/>
        <v>1</v>
      </c>
      <c r="J25" s="156">
        <v>1</v>
      </c>
      <c r="K25" s="5">
        <f t="shared" si="1"/>
        <v>0</v>
      </c>
    </row>
    <row r="26" spans="1:17" x14ac:dyDescent="0.3">
      <c r="A26" s="1" t="s">
        <v>51</v>
      </c>
      <c r="B26" s="1" t="s">
        <v>19</v>
      </c>
      <c r="C26" s="2" t="s">
        <v>20</v>
      </c>
      <c r="D26" s="2"/>
      <c r="E26" s="2"/>
      <c r="F26" s="2"/>
      <c r="G26" s="3"/>
      <c r="H26" s="4">
        <v>3</v>
      </c>
      <c r="I26" s="155">
        <f t="shared" si="0"/>
        <v>38</v>
      </c>
      <c r="J26" s="156">
        <v>33</v>
      </c>
      <c r="K26" s="5">
        <f t="shared" si="1"/>
        <v>5</v>
      </c>
      <c r="L26">
        <v>1</v>
      </c>
      <c r="N26">
        <v>1</v>
      </c>
      <c r="O26">
        <v>1</v>
      </c>
      <c r="P26">
        <v>1</v>
      </c>
      <c r="Q26">
        <v>1</v>
      </c>
    </row>
    <row r="27" spans="1:17" x14ac:dyDescent="0.3">
      <c r="A27" s="12" t="s">
        <v>723</v>
      </c>
      <c r="B27" s="1" t="s">
        <v>37</v>
      </c>
      <c r="C27" s="14"/>
      <c r="D27" s="14" t="s">
        <v>24</v>
      </c>
      <c r="E27" s="14" t="s">
        <v>33</v>
      </c>
      <c r="F27" s="14"/>
      <c r="G27" s="3"/>
      <c r="H27" s="4">
        <v>2</v>
      </c>
      <c r="I27" s="155">
        <f>J27+K27</f>
        <v>1</v>
      </c>
      <c r="J27" s="158"/>
      <c r="K27" s="5">
        <f>SUM(L27:U27)</f>
        <v>1</v>
      </c>
      <c r="P27">
        <v>1</v>
      </c>
    </row>
    <row r="28" spans="1:17" x14ac:dyDescent="0.3">
      <c r="A28" s="1" t="s">
        <v>52</v>
      </c>
      <c r="B28" s="1" t="s">
        <v>53</v>
      </c>
      <c r="C28" s="2" t="s">
        <v>20</v>
      </c>
      <c r="D28" s="2" t="s">
        <v>24</v>
      </c>
      <c r="E28" s="2" t="s">
        <v>33</v>
      </c>
      <c r="F28" s="2"/>
      <c r="G28" s="3"/>
      <c r="H28" s="4"/>
      <c r="I28" s="155">
        <f t="shared" si="0"/>
        <v>17</v>
      </c>
      <c r="J28" s="156">
        <v>17</v>
      </c>
      <c r="K28" s="5">
        <f t="shared" si="1"/>
        <v>0</v>
      </c>
    </row>
    <row r="29" spans="1:17" x14ac:dyDescent="0.3">
      <c r="A29" s="12" t="s">
        <v>721</v>
      </c>
      <c r="B29" s="1" t="s">
        <v>59</v>
      </c>
      <c r="C29" s="14"/>
      <c r="D29" s="14" t="s">
        <v>24</v>
      </c>
      <c r="E29" s="14"/>
      <c r="F29" s="14" t="s">
        <v>47</v>
      </c>
      <c r="G29" s="3"/>
      <c r="H29" s="4">
        <v>1</v>
      </c>
      <c r="I29" s="167">
        <f>J29+K29</f>
        <v>1</v>
      </c>
      <c r="J29" s="158"/>
      <c r="K29" s="5">
        <f>SUM(L29:U29)</f>
        <v>1</v>
      </c>
      <c r="O29">
        <v>1</v>
      </c>
    </row>
    <row r="30" spans="1:17" x14ac:dyDescent="0.3">
      <c r="A30" s="1" t="s">
        <v>54</v>
      </c>
      <c r="B30" s="1" t="s">
        <v>55</v>
      </c>
      <c r="C30" s="6"/>
      <c r="D30" s="6"/>
      <c r="E30" s="6" t="s">
        <v>33</v>
      </c>
      <c r="F30" s="6"/>
      <c r="G30" s="3"/>
      <c r="H30" s="4"/>
      <c r="I30" s="155">
        <f t="shared" si="0"/>
        <v>27</v>
      </c>
      <c r="J30" s="156">
        <v>24</v>
      </c>
      <c r="K30" s="5">
        <f t="shared" si="1"/>
        <v>3</v>
      </c>
      <c r="L30">
        <v>1</v>
      </c>
      <c r="M30">
        <v>1</v>
      </c>
      <c r="O30">
        <v>1</v>
      </c>
    </row>
    <row r="31" spans="1:17" x14ac:dyDescent="0.3">
      <c r="A31" s="1" t="s">
        <v>56</v>
      </c>
      <c r="B31" s="1" t="s">
        <v>57</v>
      </c>
      <c r="C31" s="6"/>
      <c r="D31" s="6"/>
      <c r="E31" s="6" t="s">
        <v>33</v>
      </c>
      <c r="F31" s="6"/>
      <c r="G31" s="3" t="s">
        <v>21</v>
      </c>
      <c r="H31" s="4">
        <v>1</v>
      </c>
      <c r="I31" s="155">
        <f t="shared" si="0"/>
        <v>2</v>
      </c>
      <c r="J31" s="156">
        <v>1</v>
      </c>
      <c r="K31" s="5">
        <f t="shared" si="1"/>
        <v>1</v>
      </c>
      <c r="L31">
        <v>1</v>
      </c>
    </row>
    <row r="32" spans="1:17" x14ac:dyDescent="0.3">
      <c r="A32" s="1" t="s">
        <v>58</v>
      </c>
      <c r="B32" s="1" t="s">
        <v>59</v>
      </c>
      <c r="C32" s="2" t="s">
        <v>20</v>
      </c>
      <c r="D32" s="2"/>
      <c r="E32" s="2"/>
      <c r="F32" s="2" t="s">
        <v>47</v>
      </c>
      <c r="G32" s="3"/>
      <c r="H32" s="4"/>
      <c r="I32" s="155">
        <f t="shared" si="0"/>
        <v>4</v>
      </c>
      <c r="J32" s="156">
        <v>4</v>
      </c>
      <c r="K32" s="5">
        <f t="shared" si="1"/>
        <v>0</v>
      </c>
    </row>
    <row r="33" spans="1:17" x14ac:dyDescent="0.3">
      <c r="A33" s="12" t="s">
        <v>641</v>
      </c>
      <c r="B33" s="1" t="s">
        <v>75</v>
      </c>
      <c r="C33" s="14"/>
      <c r="D33" s="14"/>
      <c r="E33" s="14" t="s">
        <v>33</v>
      </c>
      <c r="F33" s="14" t="s">
        <v>47</v>
      </c>
      <c r="G33" s="3"/>
      <c r="H33" s="4"/>
      <c r="I33" s="167">
        <f t="shared" si="0"/>
        <v>5</v>
      </c>
      <c r="J33" s="158"/>
      <c r="K33" s="5">
        <f t="shared" si="1"/>
        <v>5</v>
      </c>
      <c r="L33">
        <v>1</v>
      </c>
      <c r="N33">
        <v>1</v>
      </c>
      <c r="O33">
        <v>1</v>
      </c>
      <c r="P33">
        <v>1</v>
      </c>
      <c r="Q33">
        <v>1</v>
      </c>
    </row>
    <row r="34" spans="1:17" x14ac:dyDescent="0.3">
      <c r="A34" s="1" t="s">
        <v>60</v>
      </c>
      <c r="B34" s="1" t="s">
        <v>61</v>
      </c>
      <c r="C34" s="2"/>
      <c r="D34" s="2"/>
      <c r="E34" s="2" t="s">
        <v>33</v>
      </c>
      <c r="F34" s="2"/>
      <c r="G34" s="3" t="s">
        <v>33</v>
      </c>
      <c r="H34" s="4">
        <v>1</v>
      </c>
      <c r="I34" s="155">
        <f t="shared" si="0"/>
        <v>43</v>
      </c>
      <c r="J34" s="156">
        <v>41</v>
      </c>
      <c r="K34" s="5">
        <f t="shared" si="1"/>
        <v>2</v>
      </c>
      <c r="M34">
        <v>1</v>
      </c>
      <c r="Q34">
        <v>1</v>
      </c>
    </row>
    <row r="35" spans="1:17" x14ac:dyDescent="0.3">
      <c r="A35" s="12" t="s">
        <v>644</v>
      </c>
      <c r="B35" s="1" t="s">
        <v>43</v>
      </c>
      <c r="C35" s="14"/>
      <c r="D35" s="14" t="s">
        <v>24</v>
      </c>
      <c r="E35" s="14"/>
      <c r="F35" s="14" t="s">
        <v>47</v>
      </c>
      <c r="G35" s="3"/>
      <c r="H35" s="4">
        <v>1</v>
      </c>
      <c r="I35" s="167">
        <f t="shared" si="0"/>
        <v>3</v>
      </c>
      <c r="J35" s="158"/>
      <c r="K35" s="5">
        <f t="shared" si="1"/>
        <v>3</v>
      </c>
      <c r="L35">
        <v>1</v>
      </c>
      <c r="N35">
        <v>1</v>
      </c>
      <c r="Q35">
        <v>1</v>
      </c>
    </row>
    <row r="36" spans="1:17" x14ac:dyDescent="0.3">
      <c r="A36" s="12" t="s">
        <v>645</v>
      </c>
      <c r="B36" s="1" t="s">
        <v>43</v>
      </c>
      <c r="C36" s="14"/>
      <c r="D36" s="14" t="s">
        <v>24</v>
      </c>
      <c r="E36" s="14"/>
      <c r="F36" s="14" t="s">
        <v>47</v>
      </c>
      <c r="G36" s="3"/>
      <c r="H36" s="4">
        <v>1</v>
      </c>
      <c r="I36" s="167">
        <f t="shared" si="0"/>
        <v>5</v>
      </c>
      <c r="J36" s="158"/>
      <c r="K36" s="5">
        <f t="shared" si="1"/>
        <v>5</v>
      </c>
      <c r="L36">
        <v>1</v>
      </c>
      <c r="M36">
        <v>1</v>
      </c>
      <c r="N36">
        <v>1</v>
      </c>
      <c r="O36">
        <v>1</v>
      </c>
      <c r="Q36">
        <v>1</v>
      </c>
    </row>
    <row r="37" spans="1:17" x14ac:dyDescent="0.3">
      <c r="A37" s="1" t="s">
        <v>62</v>
      </c>
      <c r="B37" s="1" t="s">
        <v>23</v>
      </c>
      <c r="C37" s="6"/>
      <c r="D37" s="6" t="s">
        <v>24</v>
      </c>
      <c r="E37" s="6" t="s">
        <v>33</v>
      </c>
      <c r="F37" s="6"/>
      <c r="G37" s="3" t="s">
        <v>21</v>
      </c>
      <c r="H37" s="4">
        <v>1</v>
      </c>
      <c r="I37" s="155">
        <f t="shared" si="0"/>
        <v>0</v>
      </c>
      <c r="J37" s="156"/>
      <c r="K37" s="5">
        <f t="shared" si="1"/>
        <v>0</v>
      </c>
    </row>
    <row r="38" spans="1:17" x14ac:dyDescent="0.3">
      <c r="A38" s="1" t="s">
        <v>640</v>
      </c>
      <c r="B38" s="1" t="s">
        <v>75</v>
      </c>
      <c r="C38" s="2"/>
      <c r="D38" s="2"/>
      <c r="E38" s="2" t="s">
        <v>33</v>
      </c>
      <c r="F38" s="2"/>
      <c r="G38" s="3"/>
      <c r="H38" s="4"/>
      <c r="I38" s="167">
        <f t="shared" si="0"/>
        <v>4</v>
      </c>
      <c r="J38" s="156"/>
      <c r="K38" s="5">
        <f t="shared" si="1"/>
        <v>4</v>
      </c>
      <c r="L38">
        <v>1</v>
      </c>
      <c r="O38">
        <v>1</v>
      </c>
      <c r="P38">
        <v>1</v>
      </c>
      <c r="Q38">
        <v>1</v>
      </c>
    </row>
    <row r="39" spans="1:17" x14ac:dyDescent="0.3">
      <c r="A39" s="7" t="s">
        <v>63</v>
      </c>
      <c r="B39" s="7" t="s">
        <v>59</v>
      </c>
      <c r="C39" s="8"/>
      <c r="D39" s="8" t="s">
        <v>24</v>
      </c>
      <c r="E39" s="8"/>
      <c r="F39" s="8"/>
      <c r="G39" s="9"/>
      <c r="H39" s="10"/>
      <c r="I39" s="155">
        <f t="shared" si="0"/>
        <v>5</v>
      </c>
      <c r="J39" s="157">
        <v>5</v>
      </c>
      <c r="K39" s="11">
        <f t="shared" si="1"/>
        <v>0</v>
      </c>
    </row>
    <row r="40" spans="1:17" x14ac:dyDescent="0.3">
      <c r="A40" s="12" t="s">
        <v>64</v>
      </c>
      <c r="B40" s="13" t="s">
        <v>32</v>
      </c>
      <c r="C40" s="15"/>
      <c r="D40" s="15"/>
      <c r="E40" s="15" t="s">
        <v>33</v>
      </c>
      <c r="F40" s="15"/>
      <c r="G40" s="3"/>
      <c r="H40" s="4"/>
      <c r="I40" s="155">
        <f t="shared" si="0"/>
        <v>3</v>
      </c>
      <c r="J40" s="158">
        <v>2</v>
      </c>
      <c r="K40" s="5">
        <f t="shared" si="1"/>
        <v>1</v>
      </c>
      <c r="M40">
        <v>1</v>
      </c>
    </row>
    <row r="41" spans="1:17" x14ac:dyDescent="0.3">
      <c r="A41" s="12" t="s">
        <v>65</v>
      </c>
      <c r="B41" s="13" t="s">
        <v>57</v>
      </c>
      <c r="C41" s="14"/>
      <c r="D41" s="14"/>
      <c r="E41" s="14" t="s">
        <v>33</v>
      </c>
      <c r="F41" s="14"/>
      <c r="G41" s="3"/>
      <c r="H41" s="4"/>
      <c r="I41" s="155">
        <f t="shared" si="0"/>
        <v>9</v>
      </c>
      <c r="J41" s="158">
        <v>6</v>
      </c>
      <c r="K41" s="5">
        <f t="shared" si="1"/>
        <v>3</v>
      </c>
      <c r="M41">
        <v>1</v>
      </c>
      <c r="N41">
        <v>1</v>
      </c>
      <c r="Q41">
        <v>1</v>
      </c>
    </row>
    <row r="42" spans="1:17" x14ac:dyDescent="0.3">
      <c r="A42" s="12" t="s">
        <v>66</v>
      </c>
      <c r="B42" s="13" t="s">
        <v>43</v>
      </c>
      <c r="C42" s="15" t="s">
        <v>20</v>
      </c>
      <c r="D42" s="15" t="s">
        <v>24</v>
      </c>
      <c r="E42" s="15"/>
      <c r="F42" s="15"/>
      <c r="G42" s="3"/>
      <c r="H42" s="4"/>
      <c r="I42" s="155">
        <f t="shared" si="0"/>
        <v>52</v>
      </c>
      <c r="J42" s="158">
        <v>48</v>
      </c>
      <c r="K42" s="5">
        <f t="shared" si="1"/>
        <v>4</v>
      </c>
      <c r="L42">
        <v>1</v>
      </c>
      <c r="M42">
        <v>1</v>
      </c>
      <c r="N42">
        <v>1</v>
      </c>
      <c r="Q42">
        <v>1</v>
      </c>
    </row>
    <row r="43" spans="1:17" x14ac:dyDescent="0.3">
      <c r="A43" s="12" t="s">
        <v>67</v>
      </c>
      <c r="B43" s="13" t="s">
        <v>53</v>
      </c>
      <c r="C43" s="14" t="s">
        <v>20</v>
      </c>
      <c r="D43" s="14" t="s">
        <v>24</v>
      </c>
      <c r="E43" s="14"/>
      <c r="F43" s="14"/>
      <c r="G43" s="3"/>
      <c r="H43" s="4"/>
      <c r="I43" s="155">
        <f t="shared" si="0"/>
        <v>23</v>
      </c>
      <c r="J43" s="158">
        <v>20</v>
      </c>
      <c r="K43" s="5">
        <f t="shared" si="1"/>
        <v>3</v>
      </c>
      <c r="N43">
        <v>1</v>
      </c>
      <c r="O43">
        <v>1</v>
      </c>
      <c r="P43">
        <v>1</v>
      </c>
    </row>
    <row r="44" spans="1:17" x14ac:dyDescent="0.3">
      <c r="A44" s="12" t="s">
        <v>682</v>
      </c>
      <c r="B44" s="1" t="s">
        <v>53</v>
      </c>
      <c r="C44" s="14"/>
      <c r="D44" s="14"/>
      <c r="E44" s="14" t="s">
        <v>33</v>
      </c>
      <c r="F44" s="14"/>
      <c r="G44" s="3"/>
      <c r="H44" s="4"/>
      <c r="I44" s="167">
        <f>J44+K44</f>
        <v>1</v>
      </c>
      <c r="J44" s="158"/>
      <c r="K44" s="5">
        <f>SUM(L44:U44)</f>
        <v>1</v>
      </c>
      <c r="N44">
        <v>1</v>
      </c>
    </row>
    <row r="45" spans="1:17" x14ac:dyDescent="0.3">
      <c r="A45" s="12" t="s">
        <v>657</v>
      </c>
      <c r="B45" s="1" t="s">
        <v>45</v>
      </c>
      <c r="C45" s="14"/>
      <c r="D45" s="14" t="s">
        <v>24</v>
      </c>
      <c r="E45" s="14"/>
      <c r="F45" s="14"/>
      <c r="G45" s="3" t="s">
        <v>21</v>
      </c>
      <c r="H45" s="4">
        <v>1</v>
      </c>
      <c r="I45" s="167">
        <f>J45+K45</f>
        <v>1</v>
      </c>
      <c r="J45" s="158"/>
      <c r="K45" s="5">
        <f>SUM(L45:U45)</f>
        <v>1</v>
      </c>
      <c r="M45">
        <v>1</v>
      </c>
    </row>
    <row r="46" spans="1:17" x14ac:dyDescent="0.3">
      <c r="A46" s="12" t="s">
        <v>683</v>
      </c>
      <c r="B46" s="1" t="s">
        <v>37</v>
      </c>
      <c r="C46" s="14" t="s">
        <v>20</v>
      </c>
      <c r="D46" s="14"/>
      <c r="E46" s="14"/>
      <c r="F46" s="14"/>
      <c r="G46" s="3" t="s">
        <v>21</v>
      </c>
      <c r="H46" s="4">
        <v>1</v>
      </c>
      <c r="I46" s="167">
        <f>J46+K46</f>
        <v>3</v>
      </c>
      <c r="J46" s="158"/>
      <c r="K46" s="5">
        <f>SUM(L46:U46)</f>
        <v>3</v>
      </c>
      <c r="N46">
        <v>1</v>
      </c>
      <c r="P46">
        <v>1</v>
      </c>
      <c r="Q46">
        <v>1</v>
      </c>
    </row>
    <row r="47" spans="1:17" x14ac:dyDescent="0.3">
      <c r="A47" s="12" t="s">
        <v>68</v>
      </c>
      <c r="B47" s="13" t="s">
        <v>49</v>
      </c>
      <c r="C47" s="15" t="s">
        <v>20</v>
      </c>
      <c r="D47" s="15"/>
      <c r="E47" s="15"/>
      <c r="F47" s="15"/>
      <c r="G47" s="3"/>
      <c r="H47" s="4"/>
      <c r="I47" s="155">
        <f t="shared" si="0"/>
        <v>57</v>
      </c>
      <c r="J47" s="158">
        <v>54</v>
      </c>
      <c r="K47" s="5">
        <f t="shared" si="1"/>
        <v>3</v>
      </c>
      <c r="L47">
        <v>1</v>
      </c>
      <c r="M47">
        <v>1</v>
      </c>
      <c r="N47">
        <v>1</v>
      </c>
    </row>
    <row r="48" spans="1:17" x14ac:dyDescent="0.3">
      <c r="A48" s="12" t="s">
        <v>69</v>
      </c>
      <c r="B48" s="13" t="s">
        <v>70</v>
      </c>
      <c r="C48" s="14" t="s">
        <v>20</v>
      </c>
      <c r="D48" s="14"/>
      <c r="E48" s="14"/>
      <c r="F48" s="14"/>
      <c r="G48" s="3" t="s">
        <v>21</v>
      </c>
      <c r="H48" s="4">
        <v>1</v>
      </c>
      <c r="I48" s="155">
        <f t="shared" si="0"/>
        <v>7</v>
      </c>
      <c r="J48" s="158">
        <v>7</v>
      </c>
      <c r="K48" s="5">
        <f t="shared" si="1"/>
        <v>0</v>
      </c>
    </row>
    <row r="49" spans="1:17" x14ac:dyDescent="0.3">
      <c r="A49" s="12" t="s">
        <v>71</v>
      </c>
      <c r="B49" s="13" t="s">
        <v>29</v>
      </c>
      <c r="C49" s="15" t="s">
        <v>20</v>
      </c>
      <c r="D49" s="15" t="s">
        <v>24</v>
      </c>
      <c r="E49" s="15" t="s">
        <v>33</v>
      </c>
      <c r="F49" s="15"/>
      <c r="G49" s="3"/>
      <c r="H49" s="4"/>
      <c r="I49" s="155">
        <f t="shared" si="0"/>
        <v>12</v>
      </c>
      <c r="J49" s="158">
        <v>10</v>
      </c>
      <c r="K49" s="5">
        <f t="shared" si="1"/>
        <v>2</v>
      </c>
      <c r="M49">
        <v>1</v>
      </c>
      <c r="O49">
        <v>1</v>
      </c>
    </row>
    <row r="50" spans="1:17" x14ac:dyDescent="0.3">
      <c r="A50" s="12" t="s">
        <v>72</v>
      </c>
      <c r="B50" s="13" t="s">
        <v>73</v>
      </c>
      <c r="C50" s="15"/>
      <c r="D50" s="15"/>
      <c r="E50" s="15" t="s">
        <v>33</v>
      </c>
      <c r="F50" s="15"/>
      <c r="G50" s="3"/>
      <c r="H50" s="4"/>
      <c r="I50" s="155">
        <f t="shared" si="0"/>
        <v>11</v>
      </c>
      <c r="J50" s="158">
        <v>11</v>
      </c>
      <c r="K50" s="5">
        <f t="shared" si="1"/>
        <v>0</v>
      </c>
    </row>
    <row r="51" spans="1:17" x14ac:dyDescent="0.3">
      <c r="A51" s="12" t="s">
        <v>74</v>
      </c>
      <c r="B51" s="13" t="s">
        <v>75</v>
      </c>
      <c r="C51" s="14"/>
      <c r="D51" s="14"/>
      <c r="E51" s="14" t="s">
        <v>33</v>
      </c>
      <c r="F51" s="14"/>
      <c r="G51" s="3"/>
      <c r="H51" s="4"/>
      <c r="I51" s="155">
        <f t="shared" si="0"/>
        <v>1</v>
      </c>
      <c r="J51" s="158">
        <v>1</v>
      </c>
      <c r="K51" s="5">
        <f t="shared" si="1"/>
        <v>0</v>
      </c>
    </row>
    <row r="52" spans="1:17" x14ac:dyDescent="0.3">
      <c r="A52" s="12" t="s">
        <v>76</v>
      </c>
      <c r="B52" s="13" t="s">
        <v>77</v>
      </c>
      <c r="C52" s="15"/>
      <c r="D52" s="15"/>
      <c r="E52" s="15" t="s">
        <v>33</v>
      </c>
      <c r="F52" s="15"/>
      <c r="G52" s="3" t="s">
        <v>33</v>
      </c>
      <c r="H52" s="4">
        <v>3</v>
      </c>
      <c r="I52" s="155">
        <f t="shared" si="0"/>
        <v>1</v>
      </c>
      <c r="J52" s="158">
        <v>1</v>
      </c>
      <c r="K52" s="5">
        <f t="shared" si="1"/>
        <v>0</v>
      </c>
    </row>
    <row r="53" spans="1:17" x14ac:dyDescent="0.3">
      <c r="A53" s="1" t="s">
        <v>78</v>
      </c>
      <c r="B53" s="1" t="s">
        <v>43</v>
      </c>
      <c r="C53" s="6" t="s">
        <v>20</v>
      </c>
      <c r="D53" s="6"/>
      <c r="E53" s="6"/>
      <c r="F53" s="6"/>
      <c r="G53" s="3" t="s">
        <v>26</v>
      </c>
      <c r="H53" s="4"/>
      <c r="I53" s="155">
        <f t="shared" si="0"/>
        <v>6</v>
      </c>
      <c r="J53" s="156">
        <v>6</v>
      </c>
      <c r="K53" s="5">
        <f t="shared" si="1"/>
        <v>0</v>
      </c>
    </row>
    <row r="54" spans="1:17" x14ac:dyDescent="0.3">
      <c r="A54" s="1" t="s">
        <v>79</v>
      </c>
      <c r="B54" s="1" t="s">
        <v>702</v>
      </c>
      <c r="C54" s="2"/>
      <c r="D54" s="2" t="s">
        <v>24</v>
      </c>
      <c r="E54" s="2"/>
      <c r="F54" s="2"/>
      <c r="G54" s="3"/>
      <c r="H54" s="4"/>
      <c r="I54" s="155">
        <f t="shared" si="0"/>
        <v>24</v>
      </c>
      <c r="J54" s="156">
        <v>23</v>
      </c>
      <c r="K54" s="5">
        <f t="shared" si="1"/>
        <v>1</v>
      </c>
      <c r="O54">
        <v>1</v>
      </c>
    </row>
    <row r="55" spans="1:17" x14ac:dyDescent="0.3">
      <c r="A55" s="1" t="s">
        <v>80</v>
      </c>
      <c r="B55" s="1" t="s">
        <v>37</v>
      </c>
      <c r="C55" s="2" t="s">
        <v>20</v>
      </c>
      <c r="D55" s="2"/>
      <c r="E55" s="2"/>
      <c r="F55" s="2" t="s">
        <v>47</v>
      </c>
      <c r="G55" s="3" t="s">
        <v>21</v>
      </c>
      <c r="H55" s="4">
        <v>1</v>
      </c>
      <c r="I55" s="155">
        <f t="shared" si="0"/>
        <v>8</v>
      </c>
      <c r="J55" s="156">
        <v>7</v>
      </c>
      <c r="K55" s="5">
        <f t="shared" si="1"/>
        <v>1</v>
      </c>
      <c r="Q55">
        <v>1</v>
      </c>
    </row>
    <row r="56" spans="1:17" x14ac:dyDescent="0.3">
      <c r="A56" s="1" t="s">
        <v>81</v>
      </c>
      <c r="B56" s="1" t="s">
        <v>23</v>
      </c>
      <c r="C56" s="6"/>
      <c r="D56" s="6"/>
      <c r="E56" s="6" t="s">
        <v>33</v>
      </c>
      <c r="F56" s="6"/>
      <c r="G56" s="3" t="s">
        <v>33</v>
      </c>
      <c r="H56" s="4">
        <v>1</v>
      </c>
      <c r="I56" s="155">
        <f t="shared" si="0"/>
        <v>14</v>
      </c>
      <c r="J56" s="156">
        <v>14</v>
      </c>
      <c r="K56" s="5">
        <f t="shared" si="1"/>
        <v>0</v>
      </c>
    </row>
    <row r="57" spans="1:17" x14ac:dyDescent="0.3">
      <c r="A57" s="1" t="s">
        <v>82</v>
      </c>
      <c r="B57" s="1" t="s">
        <v>77</v>
      </c>
      <c r="C57" s="2"/>
      <c r="D57" s="2"/>
      <c r="E57" s="2"/>
      <c r="F57" s="2"/>
      <c r="G57" s="3" t="s">
        <v>33</v>
      </c>
      <c r="H57" s="4">
        <v>3</v>
      </c>
      <c r="I57" s="155">
        <f t="shared" si="0"/>
        <v>1</v>
      </c>
      <c r="J57" s="156">
        <v>1</v>
      </c>
      <c r="K57" s="5">
        <f t="shared" si="1"/>
        <v>0</v>
      </c>
    </row>
    <row r="58" spans="1:17" x14ac:dyDescent="0.3">
      <c r="A58" s="1" t="s">
        <v>83</v>
      </c>
      <c r="B58" s="1" t="s">
        <v>73</v>
      </c>
      <c r="C58" s="2"/>
      <c r="D58" s="2"/>
      <c r="E58" s="2"/>
      <c r="F58" s="2" t="s">
        <v>47</v>
      </c>
      <c r="G58" s="3"/>
      <c r="H58" s="4">
        <v>1</v>
      </c>
      <c r="I58" s="155">
        <f t="shared" si="0"/>
        <v>7</v>
      </c>
      <c r="J58" s="156">
        <v>7</v>
      </c>
      <c r="K58" s="5">
        <f t="shared" si="1"/>
        <v>0</v>
      </c>
    </row>
    <row r="59" spans="1:17" x14ac:dyDescent="0.3">
      <c r="A59" s="12" t="s">
        <v>84</v>
      </c>
      <c r="B59" s="1" t="s">
        <v>49</v>
      </c>
      <c r="C59" s="14"/>
      <c r="D59" s="14" t="s">
        <v>24</v>
      </c>
      <c r="E59" s="14"/>
      <c r="F59" s="14" t="s">
        <v>47</v>
      </c>
      <c r="G59" s="3"/>
      <c r="H59" s="4">
        <v>1</v>
      </c>
      <c r="I59" s="155">
        <f t="shared" si="0"/>
        <v>3</v>
      </c>
      <c r="J59" s="158">
        <v>3</v>
      </c>
      <c r="K59" s="5">
        <f t="shared" si="1"/>
        <v>0</v>
      </c>
    </row>
    <row r="60" spans="1:17" x14ac:dyDescent="0.3">
      <c r="A60" s="12" t="s">
        <v>722</v>
      </c>
      <c r="B60" s="1" t="s">
        <v>59</v>
      </c>
      <c r="C60" s="14"/>
      <c r="D60" s="14" t="s">
        <v>24</v>
      </c>
      <c r="E60" s="14"/>
      <c r="F60" s="14" t="s">
        <v>47</v>
      </c>
      <c r="G60" s="3"/>
      <c r="H60" s="4">
        <v>1</v>
      </c>
      <c r="I60" s="167">
        <f>J60+K60</f>
        <v>1</v>
      </c>
      <c r="J60" s="158"/>
      <c r="K60" s="5">
        <f>SUM(L60:U60)</f>
        <v>1</v>
      </c>
      <c r="O60">
        <v>1</v>
      </c>
    </row>
    <row r="61" spans="1:17" x14ac:dyDescent="0.3">
      <c r="A61" s="12" t="s">
        <v>85</v>
      </c>
      <c r="B61" s="1" t="s">
        <v>59</v>
      </c>
      <c r="C61" s="14"/>
      <c r="D61" s="14" t="s">
        <v>24</v>
      </c>
      <c r="E61" s="14"/>
      <c r="F61" s="14"/>
      <c r="G61" s="3"/>
      <c r="H61" s="4">
        <v>1</v>
      </c>
      <c r="I61" s="155">
        <f t="shared" si="0"/>
        <v>1</v>
      </c>
      <c r="J61" s="158">
        <v>1</v>
      </c>
      <c r="K61" s="5">
        <f t="shared" si="1"/>
        <v>0</v>
      </c>
    </row>
    <row r="62" spans="1:17" x14ac:dyDescent="0.3">
      <c r="A62" s="12" t="s">
        <v>86</v>
      </c>
      <c r="B62" s="1" t="s">
        <v>73</v>
      </c>
      <c r="C62" s="14"/>
      <c r="D62" s="14"/>
      <c r="E62" s="14" t="s">
        <v>33</v>
      </c>
      <c r="F62" s="14"/>
      <c r="G62" s="3" t="s">
        <v>21</v>
      </c>
      <c r="H62" s="4">
        <v>1</v>
      </c>
      <c r="I62" s="155">
        <f t="shared" si="0"/>
        <v>2</v>
      </c>
      <c r="J62" s="158">
        <v>2</v>
      </c>
      <c r="K62" s="5">
        <f t="shared" si="1"/>
        <v>0</v>
      </c>
    </row>
    <row r="63" spans="1:17" x14ac:dyDescent="0.3">
      <c r="A63" s="12" t="s">
        <v>87</v>
      </c>
      <c r="B63" s="1" t="s">
        <v>88</v>
      </c>
      <c r="C63" s="14"/>
      <c r="D63" s="14" t="s">
        <v>24</v>
      </c>
      <c r="E63" s="14"/>
      <c r="F63" s="14"/>
      <c r="G63" s="3" t="s">
        <v>33</v>
      </c>
      <c r="H63" s="4">
        <v>3</v>
      </c>
      <c r="I63" s="155">
        <f t="shared" si="0"/>
        <v>53</v>
      </c>
      <c r="J63" s="158">
        <v>48</v>
      </c>
      <c r="K63" s="5">
        <f t="shared" si="1"/>
        <v>5</v>
      </c>
      <c r="L63">
        <v>1</v>
      </c>
      <c r="M63">
        <v>1</v>
      </c>
      <c r="N63">
        <v>1</v>
      </c>
      <c r="O63">
        <v>1</v>
      </c>
      <c r="P63">
        <v>1</v>
      </c>
    </row>
    <row r="64" spans="1:17" x14ac:dyDescent="0.3">
      <c r="A64" s="12" t="s">
        <v>89</v>
      </c>
      <c r="B64" s="1" t="s">
        <v>90</v>
      </c>
      <c r="C64" s="15"/>
      <c r="D64" s="15" t="s">
        <v>24</v>
      </c>
      <c r="E64" s="15"/>
      <c r="F64" s="15"/>
      <c r="G64" s="3"/>
      <c r="H64" s="4">
        <v>1</v>
      </c>
      <c r="I64" s="155">
        <f t="shared" si="0"/>
        <v>1</v>
      </c>
      <c r="J64" s="158">
        <v>1</v>
      </c>
      <c r="K64" s="5">
        <f t="shared" si="1"/>
        <v>0</v>
      </c>
    </row>
    <row r="65" spans="1:20" x14ac:dyDescent="0.3">
      <c r="A65" s="12" t="s">
        <v>91</v>
      </c>
      <c r="B65" s="1" t="s">
        <v>73</v>
      </c>
      <c r="C65" s="15"/>
      <c r="D65" s="15"/>
      <c r="E65" s="15" t="s">
        <v>33</v>
      </c>
      <c r="F65" s="15"/>
      <c r="G65" s="3" t="s">
        <v>21</v>
      </c>
      <c r="H65" s="4">
        <v>1</v>
      </c>
      <c r="I65" s="155">
        <f t="shared" si="0"/>
        <v>6</v>
      </c>
      <c r="J65" s="158">
        <v>6</v>
      </c>
      <c r="K65" s="5">
        <f t="shared" si="1"/>
        <v>0</v>
      </c>
    </row>
    <row r="66" spans="1:20" x14ac:dyDescent="0.3">
      <c r="A66" s="12" t="s">
        <v>92</v>
      </c>
      <c r="B66" s="1" t="s">
        <v>43</v>
      </c>
      <c r="C66" s="14" t="s">
        <v>20</v>
      </c>
      <c r="D66" s="14" t="s">
        <v>24</v>
      </c>
      <c r="E66" s="14"/>
      <c r="F66" s="14"/>
      <c r="G66" s="3" t="s">
        <v>33</v>
      </c>
      <c r="H66" s="4">
        <v>1</v>
      </c>
      <c r="I66" s="155">
        <f t="shared" si="0"/>
        <v>40</v>
      </c>
      <c r="J66" s="158">
        <v>36</v>
      </c>
      <c r="K66" s="5">
        <f t="shared" si="1"/>
        <v>4</v>
      </c>
      <c r="L66">
        <v>1</v>
      </c>
      <c r="O66">
        <v>1</v>
      </c>
      <c r="P66">
        <v>1</v>
      </c>
      <c r="Q66">
        <v>1</v>
      </c>
    </row>
    <row r="67" spans="1:20" x14ac:dyDescent="0.3">
      <c r="A67" s="17" t="s">
        <v>93</v>
      </c>
      <c r="B67" s="18"/>
      <c r="C67" s="19"/>
      <c r="D67" s="19"/>
      <c r="E67" s="19"/>
      <c r="F67" s="19"/>
      <c r="G67" s="20"/>
      <c r="H67" s="21"/>
      <c r="I67" s="22"/>
      <c r="J67" s="159"/>
      <c r="K67" s="23"/>
      <c r="L67">
        <f>SUBTOTAL(103,Tabel1[Tilburg])</f>
        <v>16</v>
      </c>
      <c r="M67">
        <f>SUBTOTAL(103,Tabel1[Klundert])</f>
        <v>13</v>
      </c>
      <c r="N67">
        <f>SUBTOTAL(103,Tabel1[Schiedam])</f>
        <v>14</v>
      </c>
      <c r="O67">
        <f>SUBTOTAL(103,Tabel1[Eefde])</f>
        <v>14</v>
      </c>
      <c r="P67">
        <f>SUBTOTAL(103,Tabel1[Wageningen])</f>
        <v>14</v>
      </c>
      <c r="Q67">
        <f>SUBTOTAL(103,Tabel1[Utrecht])</f>
        <v>14</v>
      </c>
      <c r="R67">
        <f>SUBTOTAL(103,Tabel1[Best])</f>
        <v>0</v>
      </c>
      <c r="S67">
        <f>SUBTOTAL(103,Tabel1[Utrecht2])</f>
        <v>0</v>
      </c>
      <c r="T67">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1"/>
  <sheetViews>
    <sheetView topLeftCell="A7" zoomScale="145" zoomScaleNormal="145" workbookViewId="0">
      <selection activeCell="C21" sqref="C21"/>
    </sheetView>
  </sheetViews>
  <sheetFormatPr defaultRowHeight="14.4" x14ac:dyDescent="0.3"/>
  <cols>
    <col min="1" max="1" width="29.5546875" customWidth="1"/>
    <col min="2" max="2" width="14.21875" customWidth="1"/>
    <col min="3" max="3" width="42.77734375" customWidth="1"/>
  </cols>
  <sheetData>
    <row r="1" spans="1:3" x14ac:dyDescent="0.3">
      <c r="A1" t="s">
        <v>375</v>
      </c>
      <c r="B1" t="s">
        <v>660</v>
      </c>
      <c r="C1" t="s">
        <v>5</v>
      </c>
    </row>
    <row r="2" spans="1:3" x14ac:dyDescent="0.3">
      <c r="A2" t="s">
        <v>263</v>
      </c>
      <c r="B2" s="172">
        <v>44856</v>
      </c>
      <c r="C2" t="s">
        <v>659</v>
      </c>
    </row>
    <row r="3" spans="1:3" x14ac:dyDescent="0.3">
      <c r="A3" s="171" t="s">
        <v>259</v>
      </c>
      <c r="B3" s="172">
        <v>44856</v>
      </c>
      <c r="C3" t="s">
        <v>659</v>
      </c>
    </row>
    <row r="4" spans="1:3" x14ac:dyDescent="0.3">
      <c r="A4" s="171" t="s">
        <v>284</v>
      </c>
      <c r="B4" s="172">
        <v>44856</v>
      </c>
      <c r="C4" t="s">
        <v>658</v>
      </c>
    </row>
    <row r="5" spans="1:3" x14ac:dyDescent="0.3">
      <c r="A5" t="s">
        <v>651</v>
      </c>
      <c r="B5" s="172">
        <v>44856</v>
      </c>
      <c r="C5" t="s">
        <v>659</v>
      </c>
    </row>
    <row r="6" spans="1:3" x14ac:dyDescent="0.3">
      <c r="A6" t="s">
        <v>632</v>
      </c>
      <c r="B6" s="172">
        <v>44856</v>
      </c>
      <c r="C6" t="s">
        <v>661</v>
      </c>
    </row>
    <row r="7" spans="1:3" x14ac:dyDescent="0.3">
      <c r="A7" t="s">
        <v>227</v>
      </c>
      <c r="B7" s="172">
        <v>44856</v>
      </c>
      <c r="C7" t="s">
        <v>662</v>
      </c>
    </row>
    <row r="8" spans="1:3" x14ac:dyDescent="0.3">
      <c r="A8" t="s">
        <v>176</v>
      </c>
      <c r="B8" s="172">
        <v>44856</v>
      </c>
      <c r="C8" t="s">
        <v>663</v>
      </c>
    </row>
    <row r="9" spans="1:3" x14ac:dyDescent="0.3">
      <c r="A9" t="s">
        <v>304</v>
      </c>
      <c r="B9" s="172">
        <v>44954</v>
      </c>
      <c r="C9" t="s">
        <v>710</v>
      </c>
    </row>
    <row r="10" spans="1:3" x14ac:dyDescent="0.3">
      <c r="A10" t="s">
        <v>320</v>
      </c>
      <c r="B10" s="172">
        <v>44954</v>
      </c>
      <c r="C10" t="s">
        <v>711</v>
      </c>
    </row>
    <row r="11" spans="1:3" x14ac:dyDescent="0.3">
      <c r="A11" t="s">
        <v>325</v>
      </c>
      <c r="B11" s="172">
        <v>44954</v>
      </c>
      <c r="C11" t="s">
        <v>712</v>
      </c>
    </row>
    <row r="12" spans="1:3" x14ac:dyDescent="0.3">
      <c r="A12" t="s">
        <v>667</v>
      </c>
      <c r="B12" s="172">
        <v>44954</v>
      </c>
      <c r="C12" t="s">
        <v>713</v>
      </c>
    </row>
    <row r="13" spans="1:3" x14ac:dyDescent="0.3">
      <c r="A13" t="s">
        <v>631</v>
      </c>
      <c r="B13" s="172">
        <v>44954</v>
      </c>
      <c r="C13" t="s">
        <v>714</v>
      </c>
    </row>
    <row r="14" spans="1:3" x14ac:dyDescent="0.3">
      <c r="A14" t="s">
        <v>707</v>
      </c>
      <c r="B14" s="172">
        <v>44954</v>
      </c>
      <c r="C14" t="s">
        <v>715</v>
      </c>
    </row>
    <row r="15" spans="1:3" x14ac:dyDescent="0.3">
      <c r="A15" t="s">
        <v>216</v>
      </c>
      <c r="B15" s="172">
        <v>44954</v>
      </c>
      <c r="C15" t="s">
        <v>716</v>
      </c>
    </row>
    <row r="16" spans="1:3" x14ac:dyDescent="0.3">
      <c r="A16" t="s">
        <v>221</v>
      </c>
      <c r="B16" s="172">
        <v>44954</v>
      </c>
      <c r="C16" t="s">
        <v>716</v>
      </c>
    </row>
    <row r="17" spans="1:3" x14ac:dyDescent="0.3">
      <c r="A17" t="s">
        <v>241</v>
      </c>
      <c r="B17" s="172">
        <v>44954</v>
      </c>
      <c r="C17" t="s">
        <v>717</v>
      </c>
    </row>
    <row r="18" spans="1:3" x14ac:dyDescent="0.3">
      <c r="A18" t="s">
        <v>688</v>
      </c>
      <c r="B18" s="172">
        <v>44954</v>
      </c>
      <c r="C18" t="s">
        <v>719</v>
      </c>
    </row>
    <row r="19" spans="1:3" x14ac:dyDescent="0.3">
      <c r="A19" t="s">
        <v>266</v>
      </c>
      <c r="B19" s="172">
        <v>44954</v>
      </c>
      <c r="C19" t="s">
        <v>719</v>
      </c>
    </row>
    <row r="20" spans="1:3" x14ac:dyDescent="0.3">
      <c r="A20" t="s">
        <v>718</v>
      </c>
      <c r="B20" s="172">
        <v>44954</v>
      </c>
      <c r="C20" t="s">
        <v>720</v>
      </c>
    </row>
    <row r="21" spans="1:3" x14ac:dyDescent="0.3">
      <c r="A21" t="s">
        <v>745</v>
      </c>
      <c r="B21" s="172">
        <v>44975</v>
      </c>
      <c r="C21" t="s">
        <v>719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2022-12-20T10:55:48Z</cp:lastPrinted>
  <dcterms:created xsi:type="dcterms:W3CDTF">2022-07-25T11:08:30Z</dcterms:created>
  <dcterms:modified xsi:type="dcterms:W3CDTF">2023-02-19T14:33:01Z</dcterms:modified>
</cp:coreProperties>
</file>