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Gebruiker\Desktop\Back-upvrije zone\"/>
    </mc:Choice>
  </mc:AlternateContent>
  <xr:revisionPtr revIDLastSave="0" documentId="13_ncr:1_{B1255100-429C-479C-8F07-5EBBABF440F0}"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9" i="7" l="1"/>
  <c r="I29" i="7" s="1"/>
  <c r="S93" i="2" l="1"/>
  <c r="S104" i="2"/>
  <c r="S54" i="2"/>
  <c r="S34" i="2"/>
  <c r="S113" i="2"/>
  <c r="S230" i="2"/>
  <c r="S236" i="2"/>
  <c r="S237" i="2"/>
  <c r="S238" i="2"/>
  <c r="S239" i="2"/>
  <c r="S240" i="2"/>
  <c r="S241" i="2"/>
  <c r="S242" i="2"/>
  <c r="S243" i="2"/>
  <c r="S244" i="2"/>
  <c r="S245" i="2"/>
  <c r="S246" i="2"/>
  <c r="S247" i="2"/>
  <c r="S248" i="2"/>
  <c r="S249" i="2"/>
  <c r="Y93" i="2"/>
  <c r="Y104" i="2"/>
  <c r="Y54" i="2"/>
  <c r="Y34" i="2"/>
  <c r="Y113" i="2"/>
  <c r="Y230" i="2"/>
  <c r="Y236" i="2"/>
  <c r="Y237" i="2"/>
  <c r="Y238" i="2"/>
  <c r="Y239" i="2"/>
  <c r="Y240" i="2"/>
  <c r="Y241" i="2"/>
  <c r="Y242" i="2"/>
  <c r="Y243" i="2"/>
  <c r="Y244" i="2"/>
  <c r="Y245" i="2"/>
  <c r="Y246" i="2"/>
  <c r="Y247" i="2"/>
  <c r="Y248" i="2"/>
  <c r="Y249" i="2"/>
  <c r="BU93" i="2"/>
  <c r="BU104" i="2"/>
  <c r="BU54" i="2"/>
  <c r="BU34" i="2"/>
  <c r="BU113" i="2"/>
  <c r="BU230" i="2"/>
  <c r="BU236" i="2"/>
  <c r="BU237" i="2"/>
  <c r="BU238" i="2"/>
  <c r="BU239" i="2"/>
  <c r="BU240" i="2"/>
  <c r="BU241" i="2"/>
  <c r="BU242" i="2"/>
  <c r="BU243" i="2"/>
  <c r="BU244" i="2"/>
  <c r="BU245" i="2"/>
  <c r="BU246" i="2"/>
  <c r="BU247" i="2"/>
  <c r="BU248" i="2"/>
  <c r="BU249" i="2"/>
  <c r="BO93" i="2"/>
  <c r="BO104" i="2"/>
  <c r="BO54" i="2"/>
  <c r="BO34" i="2"/>
  <c r="BO113" i="2"/>
  <c r="BO230" i="2"/>
  <c r="BO236" i="2"/>
  <c r="BO237" i="2"/>
  <c r="BO238" i="2"/>
  <c r="BO239" i="2"/>
  <c r="BO240" i="2"/>
  <c r="BO241" i="2"/>
  <c r="BO242" i="2"/>
  <c r="BO243" i="2"/>
  <c r="BO244" i="2"/>
  <c r="BO245" i="2"/>
  <c r="BO246" i="2"/>
  <c r="BO247" i="2"/>
  <c r="BO248" i="2"/>
  <c r="BO249" i="2"/>
  <c r="BI93" i="2"/>
  <c r="BI104" i="2"/>
  <c r="BI54" i="2"/>
  <c r="BI34" i="2"/>
  <c r="BI113" i="2"/>
  <c r="BI230" i="2"/>
  <c r="BI236" i="2"/>
  <c r="BI237" i="2"/>
  <c r="BI238" i="2"/>
  <c r="BI239" i="2"/>
  <c r="BI240" i="2"/>
  <c r="BI241" i="2"/>
  <c r="BI242" i="2"/>
  <c r="BI243" i="2"/>
  <c r="BI244" i="2"/>
  <c r="BI245" i="2"/>
  <c r="BI246" i="2"/>
  <c r="BI247" i="2"/>
  <c r="BI248" i="2"/>
  <c r="BI249" i="2"/>
  <c r="BC93" i="2"/>
  <c r="BC104" i="2"/>
  <c r="BC54" i="2"/>
  <c r="BC34" i="2"/>
  <c r="BC113" i="2"/>
  <c r="BC230" i="2"/>
  <c r="BC236" i="2"/>
  <c r="BC237" i="2"/>
  <c r="BC238" i="2"/>
  <c r="BC239" i="2"/>
  <c r="BC240" i="2"/>
  <c r="BC241" i="2"/>
  <c r="BC242" i="2"/>
  <c r="BC243" i="2"/>
  <c r="BC244" i="2"/>
  <c r="BC245" i="2"/>
  <c r="BC246" i="2"/>
  <c r="BC247" i="2"/>
  <c r="BC248" i="2"/>
  <c r="BC249" i="2"/>
  <c r="K93" i="2"/>
  <c r="K104" i="2"/>
  <c r="K54" i="2"/>
  <c r="K34" i="2"/>
  <c r="K113" i="2"/>
  <c r="K230" i="2"/>
  <c r="K236" i="2"/>
  <c r="K237" i="2"/>
  <c r="K238" i="2"/>
  <c r="K239" i="2"/>
  <c r="K240" i="2"/>
  <c r="K241" i="2"/>
  <c r="K242" i="2"/>
  <c r="K243" i="2"/>
  <c r="K244" i="2"/>
  <c r="K245" i="2"/>
  <c r="K246" i="2"/>
  <c r="K247" i="2"/>
  <c r="K248" i="2"/>
  <c r="K249" i="2"/>
  <c r="AE93" i="2"/>
  <c r="AE104" i="2"/>
  <c r="AE54" i="2"/>
  <c r="AE34" i="2"/>
  <c r="AE113" i="2"/>
  <c r="AE230" i="2"/>
  <c r="AE236" i="2"/>
  <c r="AE237" i="2"/>
  <c r="AE238" i="2"/>
  <c r="AE239" i="2"/>
  <c r="AE240" i="2"/>
  <c r="AE241" i="2"/>
  <c r="AE242" i="2"/>
  <c r="AE243" i="2"/>
  <c r="AE244" i="2"/>
  <c r="AE245" i="2"/>
  <c r="AE246" i="2"/>
  <c r="AE247" i="2"/>
  <c r="AE248" i="2"/>
  <c r="AE249" i="2"/>
  <c r="AK93" i="2"/>
  <c r="AK104" i="2"/>
  <c r="AK54" i="2"/>
  <c r="AK34" i="2"/>
  <c r="AK113" i="2"/>
  <c r="AK230" i="2"/>
  <c r="AK236" i="2"/>
  <c r="AK237" i="2"/>
  <c r="AK238" i="2"/>
  <c r="AK239" i="2"/>
  <c r="AK240" i="2"/>
  <c r="AK241" i="2"/>
  <c r="AK242" i="2"/>
  <c r="AK243" i="2"/>
  <c r="AK244" i="2"/>
  <c r="AK245" i="2"/>
  <c r="AK246" i="2"/>
  <c r="AK247" i="2"/>
  <c r="AK248" i="2"/>
  <c r="AK249" i="2"/>
  <c r="AQ93" i="2"/>
  <c r="AQ104" i="2"/>
  <c r="AQ54" i="2"/>
  <c r="AQ34" i="2"/>
  <c r="AQ113" i="2"/>
  <c r="AQ230" i="2"/>
  <c r="AQ236" i="2"/>
  <c r="AQ237" i="2"/>
  <c r="AQ238" i="2"/>
  <c r="AQ239" i="2"/>
  <c r="AQ240" i="2"/>
  <c r="AQ241" i="2"/>
  <c r="AQ242" i="2"/>
  <c r="AQ243" i="2"/>
  <c r="AQ244" i="2"/>
  <c r="AQ245" i="2"/>
  <c r="AQ246" i="2"/>
  <c r="AQ247" i="2"/>
  <c r="AQ248" i="2"/>
  <c r="AQ249" i="2"/>
  <c r="AW93" i="2"/>
  <c r="AW104" i="2"/>
  <c r="AW54" i="2"/>
  <c r="AW34" i="2"/>
  <c r="AW113" i="2"/>
  <c r="AW230" i="2"/>
  <c r="AW236" i="2"/>
  <c r="AW237" i="2"/>
  <c r="AW238" i="2"/>
  <c r="AW239" i="2"/>
  <c r="AW240" i="2"/>
  <c r="AW241" i="2"/>
  <c r="AW242" i="2"/>
  <c r="AW243" i="2"/>
  <c r="AW244" i="2"/>
  <c r="AW245" i="2"/>
  <c r="AW246" i="2"/>
  <c r="AW247" i="2"/>
  <c r="AW248" i="2"/>
  <c r="AW249" i="2"/>
  <c r="L249" i="2" l="1"/>
  <c r="H249" i="2" s="1"/>
  <c r="L245" i="2"/>
  <c r="H245" i="2" s="1"/>
  <c r="BV245" i="2" s="1"/>
  <c r="BX245" i="2" s="1"/>
  <c r="BY245" i="2" s="1"/>
  <c r="L241" i="2"/>
  <c r="H241" i="2" s="1"/>
  <c r="BV241" i="2" s="1"/>
  <c r="BX241" i="2" s="1"/>
  <c r="BY241" i="2" s="1"/>
  <c r="L237" i="2"/>
  <c r="H237" i="2" s="1"/>
  <c r="BV237" i="2" s="1"/>
  <c r="BX237" i="2" s="1"/>
  <c r="BY237" i="2" s="1"/>
  <c r="L34" i="2"/>
  <c r="L248" i="2"/>
  <c r="H248" i="2" s="1"/>
  <c r="BV248" i="2" s="1"/>
  <c r="BX248" i="2" s="1"/>
  <c r="BY248" i="2" s="1"/>
  <c r="L244" i="2"/>
  <c r="H244" i="2" s="1"/>
  <c r="BV244" i="2" s="1"/>
  <c r="BX244" i="2" s="1"/>
  <c r="BY244" i="2" s="1"/>
  <c r="L240" i="2"/>
  <c r="H240" i="2" s="1"/>
  <c r="BV240" i="2" s="1"/>
  <c r="BX240" i="2" s="1"/>
  <c r="BY240" i="2" s="1"/>
  <c r="L236" i="2"/>
  <c r="H236" i="2" s="1"/>
  <c r="L54" i="2"/>
  <c r="L247" i="2"/>
  <c r="H247" i="2" s="1"/>
  <c r="BV247" i="2" s="1"/>
  <c r="BX247" i="2" s="1"/>
  <c r="BY247" i="2" s="1"/>
  <c r="L243" i="2"/>
  <c r="H243" i="2" s="1"/>
  <c r="BV243" i="2" s="1"/>
  <c r="BX243" i="2" s="1"/>
  <c r="BY243" i="2" s="1"/>
  <c r="L239" i="2"/>
  <c r="H239" i="2" s="1"/>
  <c r="BV239" i="2" s="1"/>
  <c r="BX239" i="2" s="1"/>
  <c r="BY239" i="2" s="1"/>
  <c r="L230" i="2"/>
  <c r="H230" i="2" s="1"/>
  <c r="BV230" i="2" s="1"/>
  <c r="BX230" i="2" s="1"/>
  <c r="BY230" i="2" s="1"/>
  <c r="L104" i="2"/>
  <c r="H104" i="2" s="1"/>
  <c r="BV104" i="2" s="1"/>
  <c r="BX104" i="2" s="1"/>
  <c r="BY104" i="2" s="1"/>
  <c r="L246" i="2"/>
  <c r="H246" i="2" s="1"/>
  <c r="BV246" i="2" s="1"/>
  <c r="BX246" i="2" s="1"/>
  <c r="BY246" i="2" s="1"/>
  <c r="L242" i="2"/>
  <c r="H242" i="2" s="1"/>
  <c r="BV242" i="2" s="1"/>
  <c r="BX242" i="2" s="1"/>
  <c r="BY242" i="2" s="1"/>
  <c r="L238" i="2"/>
  <c r="H238" i="2" s="1"/>
  <c r="BV238" i="2" s="1"/>
  <c r="BX238" i="2" s="1"/>
  <c r="BY238" i="2" s="1"/>
  <c r="L113" i="2"/>
  <c r="L93" i="2"/>
  <c r="H93" i="2" s="1"/>
  <c r="BV93" i="2" s="1"/>
  <c r="BX93" i="2" s="1"/>
  <c r="BY93" i="2" s="1"/>
  <c r="BV249" i="2"/>
  <c r="BX249" i="2" s="1"/>
  <c r="BY249" i="2" s="1"/>
  <c r="BV34" i="2"/>
  <c r="BX34" i="2" s="1"/>
  <c r="BY34" i="2" s="1"/>
  <c r="BV54" i="2"/>
  <c r="BX54" i="2" s="1"/>
  <c r="BY54" i="2" s="1"/>
  <c r="BV236" i="2"/>
  <c r="BX236" i="2" s="1"/>
  <c r="BY236" i="2" s="1"/>
  <c r="BV113" i="2"/>
  <c r="BX113" i="2" s="1"/>
  <c r="BY113" i="2" s="1"/>
  <c r="K48" i="7" l="1"/>
  <c r="I48" i="7" s="1"/>
  <c r="K32" i="7"/>
  <c r="I32" i="7" s="1"/>
  <c r="K124" i="2"/>
  <c r="S124" i="2"/>
  <c r="Y124" i="2"/>
  <c r="AE124" i="2"/>
  <c r="AK124" i="2"/>
  <c r="AQ124" i="2"/>
  <c r="AW124" i="2"/>
  <c r="BC124" i="2"/>
  <c r="BI124" i="2"/>
  <c r="BO124" i="2"/>
  <c r="BU124" i="2"/>
  <c r="K36" i="2"/>
  <c r="S36" i="2"/>
  <c r="Y36" i="2"/>
  <c r="AE36" i="2"/>
  <c r="AK36" i="2"/>
  <c r="AQ36" i="2"/>
  <c r="AW36" i="2"/>
  <c r="BC36" i="2"/>
  <c r="BI36" i="2"/>
  <c r="BO36" i="2"/>
  <c r="BU36" i="2"/>
  <c r="K215" i="2"/>
  <c r="S215" i="2"/>
  <c r="Y215" i="2"/>
  <c r="AE215" i="2"/>
  <c r="AK215" i="2"/>
  <c r="AQ215" i="2"/>
  <c r="AW215" i="2"/>
  <c r="BC215" i="2"/>
  <c r="BI215" i="2"/>
  <c r="BO215" i="2"/>
  <c r="BU215" i="2"/>
  <c r="K64" i="2"/>
  <c r="S64" i="2"/>
  <c r="Y64" i="2"/>
  <c r="AE64" i="2"/>
  <c r="AK64" i="2"/>
  <c r="AQ64" i="2"/>
  <c r="AW64" i="2"/>
  <c r="BC64" i="2"/>
  <c r="BI64" i="2"/>
  <c r="BO64" i="2"/>
  <c r="BU64" i="2"/>
  <c r="K146" i="2"/>
  <c r="S146" i="2"/>
  <c r="Y146" i="2"/>
  <c r="AE146" i="2"/>
  <c r="AK146" i="2"/>
  <c r="AQ146" i="2"/>
  <c r="AW146" i="2"/>
  <c r="BC146" i="2"/>
  <c r="BI146" i="2"/>
  <c r="BO146" i="2"/>
  <c r="BU146" i="2"/>
  <c r="K147" i="2"/>
  <c r="S147" i="2"/>
  <c r="Y147" i="2"/>
  <c r="AE147" i="2"/>
  <c r="AK147" i="2"/>
  <c r="AQ147" i="2"/>
  <c r="AW147" i="2"/>
  <c r="BC147" i="2"/>
  <c r="BI147" i="2"/>
  <c r="BO147" i="2"/>
  <c r="BU147" i="2"/>
  <c r="K83" i="2"/>
  <c r="S83" i="2"/>
  <c r="Y83" i="2"/>
  <c r="AE83" i="2"/>
  <c r="AK83" i="2"/>
  <c r="AQ83" i="2"/>
  <c r="AW83" i="2"/>
  <c r="BC83" i="2"/>
  <c r="BI83" i="2"/>
  <c r="BO83" i="2"/>
  <c r="BU83" i="2"/>
  <c r="K123" i="2"/>
  <c r="S123" i="2"/>
  <c r="Y123" i="2"/>
  <c r="AE123" i="2"/>
  <c r="AK123" i="2"/>
  <c r="AQ123" i="2"/>
  <c r="AW123" i="2"/>
  <c r="BC123" i="2"/>
  <c r="BI123" i="2"/>
  <c r="BO123" i="2"/>
  <c r="BU123" i="2"/>
  <c r="K232" i="2"/>
  <c r="S232" i="2"/>
  <c r="Y232" i="2"/>
  <c r="AE232" i="2"/>
  <c r="AK232" i="2"/>
  <c r="AQ232" i="2"/>
  <c r="AW232" i="2"/>
  <c r="BC232" i="2"/>
  <c r="BI232" i="2"/>
  <c r="BO232" i="2"/>
  <c r="BU232" i="2"/>
  <c r="K233" i="2"/>
  <c r="S233" i="2"/>
  <c r="Y233" i="2"/>
  <c r="AE233" i="2"/>
  <c r="AK233" i="2"/>
  <c r="AQ233" i="2"/>
  <c r="AW233" i="2"/>
  <c r="BC233" i="2"/>
  <c r="BI233" i="2"/>
  <c r="BO233" i="2"/>
  <c r="BU233"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5" i="2"/>
  <c r="K37" i="7"/>
  <c r="I37" i="7" s="1"/>
  <c r="K10" i="7"/>
  <c r="I10" i="7" s="1"/>
  <c r="T68" i="7"/>
  <c r="S68" i="7"/>
  <c r="R68" i="7"/>
  <c r="Q68" i="7"/>
  <c r="P68" i="7"/>
  <c r="O68" i="7"/>
  <c r="N68" i="7"/>
  <c r="M68" i="7"/>
  <c r="L68" i="7"/>
  <c r="K65" i="7"/>
  <c r="I65" i="7" s="1"/>
  <c r="K44" i="7"/>
  <c r="I44" i="7" s="1"/>
  <c r="K23" i="7"/>
  <c r="I23" i="7"/>
  <c r="K36" i="7"/>
  <c r="I36" i="7" s="1"/>
  <c r="K43" i="7"/>
  <c r="I43" i="7" s="1"/>
  <c r="K53" i="7"/>
  <c r="I53" i="7" s="1"/>
  <c r="K52" i="7"/>
  <c r="I52" i="7" s="1"/>
  <c r="K56" i="7"/>
  <c r="I56" i="7" s="1"/>
  <c r="K42" i="7"/>
  <c r="I42" i="7" s="1"/>
  <c r="K46" i="7"/>
  <c r="I46" i="7" s="1"/>
  <c r="K4" i="7"/>
  <c r="I4" i="7" s="1"/>
  <c r="K12" i="7"/>
  <c r="I12" i="7" s="1"/>
  <c r="K30" i="7"/>
  <c r="I30" i="7" s="1"/>
  <c r="K64" i="7"/>
  <c r="I64" i="7" s="1"/>
  <c r="K45" i="7"/>
  <c r="I45" i="7" s="1"/>
  <c r="K40" i="7"/>
  <c r="I40" i="7" s="1"/>
  <c r="K41" i="7"/>
  <c r="I41" i="7" s="1"/>
  <c r="K26" i="7"/>
  <c r="I26" i="7" s="1"/>
  <c r="K31" i="7"/>
  <c r="I31" i="7" s="1"/>
  <c r="K55" i="7"/>
  <c r="I55" i="7" s="1"/>
  <c r="K11" i="7"/>
  <c r="I11" i="7" s="1"/>
  <c r="K28" i="7"/>
  <c r="I28" i="7" s="1"/>
  <c r="K35" i="7"/>
  <c r="I35" i="7" s="1"/>
  <c r="K34" i="7"/>
  <c r="I34" i="7" s="1"/>
  <c r="K63" i="7"/>
  <c r="I63" i="7" s="1"/>
  <c r="K58" i="7"/>
  <c r="I58" i="7" s="1"/>
  <c r="K8" i="7"/>
  <c r="I8" i="7" s="1"/>
  <c r="K51" i="7"/>
  <c r="I51" i="7" s="1"/>
  <c r="K39" i="7"/>
  <c r="I39" i="7" s="1"/>
  <c r="K3" i="7"/>
  <c r="I3" i="7" s="1"/>
  <c r="K62" i="7"/>
  <c r="I62" i="7" s="1"/>
  <c r="K61" i="7"/>
  <c r="I61" i="7" s="1"/>
  <c r="K66" i="7"/>
  <c r="I66" i="7" s="1"/>
  <c r="K38" i="7"/>
  <c r="I38" i="7" s="1"/>
  <c r="K50" i="7"/>
  <c r="I50" i="7" s="1"/>
  <c r="K57" i="7"/>
  <c r="I57" i="7" s="1"/>
  <c r="K47" i="7"/>
  <c r="I47" i="7" s="1"/>
  <c r="K49" i="7"/>
  <c r="I49" i="7" s="1"/>
  <c r="K33" i="7"/>
  <c r="I33" i="7" s="1"/>
  <c r="K20" i="7"/>
  <c r="I20" i="7" s="1"/>
  <c r="K7" i="7"/>
  <c r="I7" i="7" s="1"/>
  <c r="K54" i="7"/>
  <c r="I54" i="7" s="1"/>
  <c r="K60" i="7"/>
  <c r="I60" i="7" s="1"/>
  <c r="K27" i="7"/>
  <c r="I27" i="7" s="1"/>
  <c r="K19" i="7"/>
  <c r="I19" i="7" s="1"/>
  <c r="K59" i="7"/>
  <c r="I59" i="7" s="1"/>
  <c r="K25" i="7"/>
  <c r="I25" i="7" s="1"/>
  <c r="K67" i="7"/>
  <c r="I67" i="7" s="1"/>
  <c r="K18" i="7"/>
  <c r="I18" i="7" s="1"/>
  <c r="K6" i="7"/>
  <c r="I6" i="7" s="1"/>
  <c r="K9" i="7"/>
  <c r="I9" i="7" s="1"/>
  <c r="K22" i="7"/>
  <c r="I22" i="7" s="1"/>
  <c r="K5" i="7"/>
  <c r="I5" i="7" s="1"/>
  <c r="K21" i="7"/>
  <c r="I21" i="7" s="1"/>
  <c r="K17" i="7"/>
  <c r="I17" i="7" s="1"/>
  <c r="K16" i="7"/>
  <c r="I16" i="7" s="1"/>
  <c r="K24" i="7"/>
  <c r="I24" i="7" s="1"/>
  <c r="K13" i="7"/>
  <c r="I13" i="7" s="1"/>
  <c r="K15" i="7"/>
  <c r="I15" i="7" s="1"/>
  <c r="K2" i="7"/>
  <c r="I2" i="7" s="1"/>
  <c r="K14" i="7"/>
  <c r="I14" i="7" s="1"/>
  <c r="H8" i="4"/>
  <c r="L83" i="2" l="1"/>
  <c r="H83" i="2" s="1"/>
  <c r="BV83" i="2" s="1"/>
  <c r="BX83" i="2" s="1"/>
  <c r="BY83" i="2" s="1"/>
  <c r="L215" i="2"/>
  <c r="H215" i="2" s="1"/>
  <c r="BV215" i="2" s="1"/>
  <c r="BX215" i="2" s="1"/>
  <c r="BY215" i="2" s="1"/>
  <c r="L123" i="2"/>
  <c r="H123" i="2" s="1"/>
  <c r="BV123" i="2" s="1"/>
  <c r="BX123" i="2" s="1"/>
  <c r="BY123" i="2" s="1"/>
  <c r="L64" i="2"/>
  <c r="H64" i="2" s="1"/>
  <c r="BV64" i="2" s="1"/>
  <c r="BX64" i="2" s="1"/>
  <c r="BY64" i="2" s="1"/>
  <c r="L232" i="2"/>
  <c r="H232" i="2" s="1"/>
  <c r="BV232" i="2" s="1"/>
  <c r="BX232" i="2" s="1"/>
  <c r="BY232" i="2" s="1"/>
  <c r="L146" i="2"/>
  <c r="H146" i="2" s="1"/>
  <c r="BV146" i="2" s="1"/>
  <c r="BX146" i="2" s="1"/>
  <c r="BY146" i="2" s="1"/>
  <c r="L124" i="2"/>
  <c r="H124" i="2" s="1"/>
  <c r="BV124" i="2" s="1"/>
  <c r="BX124" i="2" s="1"/>
  <c r="BY124" i="2" s="1"/>
  <c r="L233" i="2"/>
  <c r="H233" i="2" s="1"/>
  <c r="BV233" i="2" s="1"/>
  <c r="BX233" i="2" s="1"/>
  <c r="BY233" i="2" s="1"/>
  <c r="L147" i="2"/>
  <c r="H147" i="2" s="1"/>
  <c r="BV147" i="2" s="1"/>
  <c r="BX147" i="2" s="1"/>
  <c r="BY147" i="2" s="1"/>
  <c r="L36" i="2"/>
  <c r="H36" i="2" s="1"/>
  <c r="BV36" i="2" s="1"/>
  <c r="BX36" i="2" s="1"/>
  <c r="BY36" i="2" s="1"/>
  <c r="H9" i="4"/>
  <c r="K164" i="2" l="1"/>
  <c r="K62" i="2"/>
  <c r="K160" i="2"/>
  <c r="K213" i="2"/>
  <c r="K73" i="2"/>
  <c r="K30" i="2"/>
  <c r="K31" i="2"/>
  <c r="K41" i="2"/>
  <c r="K130" i="2"/>
  <c r="K40" i="2"/>
  <c r="K42" i="2"/>
  <c r="K70" i="2"/>
  <c r="K171" i="2"/>
  <c r="K53" i="2"/>
  <c r="K27" i="2"/>
  <c r="K193" i="2"/>
  <c r="K44" i="2"/>
  <c r="K166" i="2"/>
  <c r="K109" i="2"/>
  <c r="K9" i="2"/>
  <c r="K76" i="2"/>
  <c r="BU62" i="2"/>
  <c r="BU160" i="2"/>
  <c r="BU213" i="2"/>
  <c r="BU73" i="2"/>
  <c r="BU30" i="2"/>
  <c r="BU31" i="2"/>
  <c r="BU41" i="2"/>
  <c r="BU130" i="2"/>
  <c r="BU40" i="2"/>
  <c r="BU42" i="2"/>
  <c r="BU70" i="2"/>
  <c r="BU171" i="2"/>
  <c r="BU53" i="2"/>
  <c r="BU27" i="2"/>
  <c r="BU193" i="2"/>
  <c r="BU44" i="2"/>
  <c r="BU166" i="2"/>
  <c r="BU109" i="2"/>
  <c r="BU9" i="2"/>
  <c r="BU76" i="2"/>
  <c r="S62" i="2"/>
  <c r="S160" i="2"/>
  <c r="S213" i="2"/>
  <c r="S73" i="2"/>
  <c r="S30" i="2"/>
  <c r="S31" i="2"/>
  <c r="S41" i="2"/>
  <c r="S130" i="2"/>
  <c r="S40" i="2"/>
  <c r="S42" i="2"/>
  <c r="S70" i="2"/>
  <c r="S171" i="2"/>
  <c r="S53" i="2"/>
  <c r="S27" i="2"/>
  <c r="S193" i="2"/>
  <c r="S44" i="2"/>
  <c r="S166" i="2"/>
  <c r="S109" i="2"/>
  <c r="S9" i="2"/>
  <c r="S76" i="2"/>
  <c r="Y62" i="2"/>
  <c r="Y160" i="2"/>
  <c r="Y213" i="2"/>
  <c r="Y73" i="2"/>
  <c r="Y30" i="2"/>
  <c r="Y31" i="2"/>
  <c r="Y41" i="2"/>
  <c r="Y130" i="2"/>
  <c r="Y40" i="2"/>
  <c r="Y42" i="2"/>
  <c r="Y70" i="2"/>
  <c r="Y171" i="2"/>
  <c r="Y53" i="2"/>
  <c r="Y27" i="2"/>
  <c r="Y193" i="2"/>
  <c r="Y44" i="2"/>
  <c r="Y166" i="2"/>
  <c r="Y109" i="2"/>
  <c r="Y9" i="2"/>
  <c r="Y76" i="2"/>
  <c r="AE62" i="2"/>
  <c r="AE160" i="2"/>
  <c r="AE213" i="2"/>
  <c r="AE73" i="2"/>
  <c r="AE30" i="2"/>
  <c r="AE31" i="2"/>
  <c r="AE41" i="2"/>
  <c r="AE130" i="2"/>
  <c r="AE40" i="2"/>
  <c r="AE42" i="2"/>
  <c r="AE70" i="2"/>
  <c r="AE171" i="2"/>
  <c r="AE53" i="2"/>
  <c r="AE27" i="2"/>
  <c r="AE193" i="2"/>
  <c r="AE44" i="2"/>
  <c r="AE166" i="2"/>
  <c r="AE109" i="2"/>
  <c r="AE9" i="2"/>
  <c r="AE76" i="2"/>
  <c r="AK62" i="2"/>
  <c r="AK160" i="2"/>
  <c r="AK213" i="2"/>
  <c r="AK73" i="2"/>
  <c r="AK30" i="2"/>
  <c r="AK31" i="2"/>
  <c r="AK41" i="2"/>
  <c r="AK130" i="2"/>
  <c r="AK40" i="2"/>
  <c r="AK42" i="2"/>
  <c r="AK70" i="2"/>
  <c r="AK171" i="2"/>
  <c r="AK53" i="2"/>
  <c r="AK27" i="2"/>
  <c r="AK193" i="2"/>
  <c r="AK44" i="2"/>
  <c r="AK166" i="2"/>
  <c r="AK109" i="2"/>
  <c r="AK9" i="2"/>
  <c r="AK76" i="2"/>
  <c r="AQ62" i="2"/>
  <c r="AQ160" i="2"/>
  <c r="AQ213" i="2"/>
  <c r="AQ73" i="2"/>
  <c r="AQ30" i="2"/>
  <c r="AQ31" i="2"/>
  <c r="AQ41" i="2"/>
  <c r="AQ130" i="2"/>
  <c r="AQ40" i="2"/>
  <c r="AQ42" i="2"/>
  <c r="AQ70" i="2"/>
  <c r="AQ171" i="2"/>
  <c r="AQ53" i="2"/>
  <c r="AQ27" i="2"/>
  <c r="AQ193" i="2"/>
  <c r="AQ44" i="2"/>
  <c r="AQ166" i="2"/>
  <c r="AQ109" i="2"/>
  <c r="AQ9" i="2"/>
  <c r="AQ76" i="2"/>
  <c r="AW62" i="2"/>
  <c r="AW160" i="2"/>
  <c r="AW213" i="2"/>
  <c r="AW73" i="2"/>
  <c r="AW30" i="2"/>
  <c r="AW31" i="2"/>
  <c r="AW41" i="2"/>
  <c r="AW130" i="2"/>
  <c r="AW40" i="2"/>
  <c r="AW42" i="2"/>
  <c r="AW70" i="2"/>
  <c r="AW171" i="2"/>
  <c r="AW53" i="2"/>
  <c r="AW27" i="2"/>
  <c r="AW193" i="2"/>
  <c r="AW44" i="2"/>
  <c r="AW166" i="2"/>
  <c r="AW109" i="2"/>
  <c r="AW9" i="2"/>
  <c r="AW76" i="2"/>
  <c r="BC62" i="2"/>
  <c r="BC160" i="2"/>
  <c r="BC213" i="2"/>
  <c r="BC73" i="2"/>
  <c r="BC30" i="2"/>
  <c r="BC31" i="2"/>
  <c r="BC41" i="2"/>
  <c r="BC130" i="2"/>
  <c r="BC40" i="2"/>
  <c r="BC42" i="2"/>
  <c r="BC70" i="2"/>
  <c r="BC171" i="2"/>
  <c r="BC53" i="2"/>
  <c r="BC27" i="2"/>
  <c r="BC193" i="2"/>
  <c r="BC44" i="2"/>
  <c r="BC166" i="2"/>
  <c r="BC109" i="2"/>
  <c r="BC9" i="2"/>
  <c r="BC76" i="2"/>
  <c r="BI62" i="2"/>
  <c r="BI160" i="2"/>
  <c r="BI213" i="2"/>
  <c r="BI73" i="2"/>
  <c r="BI30" i="2"/>
  <c r="BI31" i="2"/>
  <c r="BI41" i="2"/>
  <c r="BI130" i="2"/>
  <c r="BI40" i="2"/>
  <c r="BI42" i="2"/>
  <c r="BI70" i="2"/>
  <c r="BI171" i="2"/>
  <c r="BI53" i="2"/>
  <c r="BI27" i="2"/>
  <c r="BI193" i="2"/>
  <c r="BI44" i="2"/>
  <c r="BI166" i="2"/>
  <c r="BI109" i="2"/>
  <c r="BI9" i="2"/>
  <c r="BI76" i="2"/>
  <c r="BO62" i="2"/>
  <c r="BO160" i="2"/>
  <c r="BO213" i="2"/>
  <c r="BO73" i="2"/>
  <c r="BO30" i="2"/>
  <c r="BO31" i="2"/>
  <c r="BO41" i="2"/>
  <c r="BO130" i="2"/>
  <c r="BO40" i="2"/>
  <c r="BO42" i="2"/>
  <c r="BO70" i="2"/>
  <c r="BO171" i="2"/>
  <c r="BO53" i="2"/>
  <c r="BO27" i="2"/>
  <c r="BO193" i="2"/>
  <c r="BO44" i="2"/>
  <c r="BO166" i="2"/>
  <c r="BO109" i="2"/>
  <c r="BO9" i="2"/>
  <c r="BO76" i="2"/>
  <c r="AE198" i="2"/>
  <c r="L130" i="2" l="1"/>
  <c r="L9" i="2"/>
  <c r="L193" i="2"/>
  <c r="L70" i="2"/>
  <c r="L41" i="2"/>
  <c r="L213" i="2"/>
  <c r="L76" i="2"/>
  <c r="L171" i="2"/>
  <c r="L44" i="2"/>
  <c r="L73" i="2"/>
  <c r="L166" i="2"/>
  <c r="L53" i="2"/>
  <c r="L40" i="2"/>
  <c r="L30" i="2"/>
  <c r="L62" i="2"/>
  <c r="L109" i="2"/>
  <c r="L27" i="2"/>
  <c r="L42" i="2"/>
  <c r="L31" i="2"/>
  <c r="L160" i="2"/>
  <c r="BP250" i="2"/>
  <c r="BJ250" i="2"/>
  <c r="BD250" i="2"/>
  <c r="AX250" i="2"/>
  <c r="AR250" i="2"/>
  <c r="AL250" i="2"/>
  <c r="AF250" i="2"/>
  <c r="Z250" i="2"/>
  <c r="N250" i="2"/>
  <c r="T250" i="2"/>
  <c r="H6" i="4"/>
  <c r="H7" i="4"/>
  <c r="H10" i="4"/>
  <c r="H11" i="4"/>
  <c r="H12" i="4"/>
  <c r="H13" i="4"/>
  <c r="H14" i="4"/>
  <c r="Y211" i="2"/>
  <c r="Y185" i="2"/>
  <c r="Y67" i="2"/>
  <c r="Y46" i="2"/>
  <c r="H109" i="2" l="1"/>
  <c r="BV109" i="2" s="1"/>
  <c r="BX109" i="2" s="1"/>
  <c r="BY109" i="2" s="1"/>
  <c r="H171" i="2"/>
  <c r="BV171" i="2" s="1"/>
  <c r="BX171" i="2" s="1"/>
  <c r="BY171" i="2" s="1"/>
  <c r="H62" i="2"/>
  <c r="BV62" i="2" s="1"/>
  <c r="BX62" i="2" s="1"/>
  <c r="BY62" i="2" s="1"/>
  <c r="H76" i="2"/>
  <c r="BV76" i="2" s="1"/>
  <c r="BX76" i="2" s="1"/>
  <c r="BY76" i="2" s="1"/>
  <c r="H42" i="2"/>
  <c r="BV42" i="2" s="1"/>
  <c r="BX42" i="2" s="1"/>
  <c r="BY42" i="2" s="1"/>
  <c r="H30" i="2"/>
  <c r="BV30" i="2" s="1"/>
  <c r="BX30" i="2" s="1"/>
  <c r="BY30" i="2" s="1"/>
  <c r="H73" i="2"/>
  <c r="BV73" i="2" s="1"/>
  <c r="BX73" i="2" s="1"/>
  <c r="BY73" i="2" s="1"/>
  <c r="H213" i="2"/>
  <c r="BV213" i="2" s="1"/>
  <c r="BX213" i="2" s="1"/>
  <c r="BY213" i="2" s="1"/>
  <c r="H9" i="2"/>
  <c r="BV9" i="2" s="1"/>
  <c r="BX9" i="2" s="1"/>
  <c r="BY9" i="2" s="1"/>
  <c r="H160" i="2"/>
  <c r="BV160" i="2" s="1"/>
  <c r="BX160" i="2" s="1"/>
  <c r="BY160" i="2" s="1"/>
  <c r="H53" i="2"/>
  <c r="BV53" i="2" s="1"/>
  <c r="BX53" i="2" s="1"/>
  <c r="BY53" i="2" s="1"/>
  <c r="H70" i="2"/>
  <c r="BV70" i="2" s="1"/>
  <c r="BX70" i="2" s="1"/>
  <c r="BY70" i="2" s="1"/>
  <c r="H31" i="2"/>
  <c r="BV31" i="2" s="1"/>
  <c r="BX31" i="2" s="1"/>
  <c r="BY31" i="2" s="1"/>
  <c r="H166" i="2"/>
  <c r="BV166" i="2" s="1"/>
  <c r="BX166" i="2" s="1"/>
  <c r="BY166" i="2" s="1"/>
  <c r="H193" i="2"/>
  <c r="BV193" i="2" s="1"/>
  <c r="BX193" i="2" s="1"/>
  <c r="BY193" i="2" s="1"/>
  <c r="H27" i="2"/>
  <c r="BV27" i="2" s="1"/>
  <c r="BX27" i="2" s="1"/>
  <c r="BY27" i="2" s="1"/>
  <c r="H40" i="2"/>
  <c r="BV40" i="2" s="1"/>
  <c r="BX40" i="2" s="1"/>
  <c r="BY40" i="2" s="1"/>
  <c r="H44" i="2"/>
  <c r="BV44" i="2" s="1"/>
  <c r="BX44" i="2" s="1"/>
  <c r="BY44" i="2" s="1"/>
  <c r="H41" i="2"/>
  <c r="BV41" i="2" s="1"/>
  <c r="BX41" i="2" s="1"/>
  <c r="BY41" i="2" s="1"/>
  <c r="H130" i="2"/>
  <c r="BV130" i="2" s="1"/>
  <c r="BX130" i="2" s="1"/>
  <c r="BY130" i="2" s="1"/>
  <c r="H5" i="4" l="1"/>
  <c r="BU235" i="2" l="1"/>
  <c r="BU118" i="2"/>
  <c r="BU45" i="2"/>
  <c r="BU74" i="2"/>
  <c r="BU199" i="2"/>
  <c r="BU159" i="2"/>
  <c r="BU189" i="2"/>
  <c r="BU198" i="2"/>
  <c r="BU122" i="2"/>
  <c r="BU120" i="2"/>
  <c r="BU37" i="2"/>
  <c r="BU108" i="2"/>
  <c r="BU195" i="2"/>
  <c r="BU197" i="2"/>
  <c r="BU72" i="2"/>
  <c r="BU52" i="2"/>
  <c r="BU132" i="2"/>
  <c r="BU126" i="2"/>
  <c r="BU207" i="2"/>
  <c r="BU90" i="2"/>
  <c r="BU192" i="2"/>
  <c r="BU218" i="2"/>
  <c r="BU163" i="2"/>
  <c r="BU10" i="2"/>
  <c r="BU152" i="2"/>
  <c r="BU129" i="2"/>
  <c r="BU43" i="2"/>
  <c r="BU38" i="2"/>
  <c r="BU164" i="2"/>
  <c r="BO235" i="2"/>
  <c r="BO118" i="2"/>
  <c r="BO45" i="2"/>
  <c r="BO74" i="2"/>
  <c r="BO199" i="2"/>
  <c r="BO159" i="2"/>
  <c r="BO189" i="2"/>
  <c r="BO198" i="2"/>
  <c r="BO122" i="2"/>
  <c r="BO120" i="2"/>
  <c r="BO37" i="2"/>
  <c r="BO108" i="2"/>
  <c r="BO195" i="2"/>
  <c r="BO197" i="2"/>
  <c r="BO72" i="2"/>
  <c r="BO52" i="2"/>
  <c r="BO132" i="2"/>
  <c r="BO126" i="2"/>
  <c r="BO207" i="2"/>
  <c r="BO90" i="2"/>
  <c r="BO192" i="2"/>
  <c r="BO218" i="2"/>
  <c r="BO163" i="2"/>
  <c r="BO10" i="2"/>
  <c r="BO152" i="2"/>
  <c r="BO129" i="2"/>
  <c r="BO43" i="2"/>
  <c r="BO38" i="2"/>
  <c r="BO164" i="2"/>
  <c r="BI235" i="2"/>
  <c r="BI118" i="2"/>
  <c r="BI45" i="2"/>
  <c r="BI74" i="2"/>
  <c r="BI199" i="2"/>
  <c r="BI159" i="2"/>
  <c r="BI189" i="2"/>
  <c r="BI198" i="2"/>
  <c r="BI122" i="2"/>
  <c r="BI120" i="2"/>
  <c r="BI37" i="2"/>
  <c r="BI108" i="2"/>
  <c r="BI195" i="2"/>
  <c r="BI197" i="2"/>
  <c r="BI72" i="2"/>
  <c r="BI52" i="2"/>
  <c r="BI132" i="2"/>
  <c r="BI126" i="2"/>
  <c r="BI207" i="2"/>
  <c r="BI90" i="2"/>
  <c r="BI192" i="2"/>
  <c r="BI218" i="2"/>
  <c r="BI163" i="2"/>
  <c r="BI10" i="2"/>
  <c r="BI152" i="2"/>
  <c r="BI129" i="2"/>
  <c r="BI43" i="2"/>
  <c r="BI38" i="2"/>
  <c r="BI164" i="2"/>
  <c r="BC235" i="2"/>
  <c r="BC118" i="2"/>
  <c r="BC45" i="2"/>
  <c r="BC74" i="2"/>
  <c r="BC199" i="2"/>
  <c r="BC159" i="2"/>
  <c r="BC189" i="2"/>
  <c r="BC198" i="2"/>
  <c r="BC122" i="2"/>
  <c r="BC120" i="2"/>
  <c r="BC37" i="2"/>
  <c r="BC108" i="2"/>
  <c r="BC195" i="2"/>
  <c r="BC197" i="2"/>
  <c r="BC72" i="2"/>
  <c r="BC52" i="2"/>
  <c r="BC132" i="2"/>
  <c r="BC126" i="2"/>
  <c r="BC207" i="2"/>
  <c r="BC90" i="2"/>
  <c r="BC192" i="2"/>
  <c r="BC218" i="2"/>
  <c r="BC163" i="2"/>
  <c r="BC10" i="2"/>
  <c r="BC152" i="2"/>
  <c r="BC129" i="2"/>
  <c r="BC43" i="2"/>
  <c r="BC38" i="2"/>
  <c r="BC164" i="2"/>
  <c r="AW235" i="2"/>
  <c r="AW118" i="2"/>
  <c r="AW45" i="2"/>
  <c r="AW74" i="2"/>
  <c r="AW199" i="2"/>
  <c r="AW159" i="2"/>
  <c r="AW189" i="2"/>
  <c r="AW198" i="2"/>
  <c r="AW122" i="2"/>
  <c r="AW120" i="2"/>
  <c r="AW37" i="2"/>
  <c r="AW108" i="2"/>
  <c r="AW195" i="2"/>
  <c r="AW197" i="2"/>
  <c r="AW72" i="2"/>
  <c r="AW52" i="2"/>
  <c r="AW132" i="2"/>
  <c r="AW126" i="2"/>
  <c r="AW207" i="2"/>
  <c r="AW90" i="2"/>
  <c r="AW192" i="2"/>
  <c r="AW218" i="2"/>
  <c r="AW163" i="2"/>
  <c r="AW10" i="2"/>
  <c r="AW152" i="2"/>
  <c r="AW129" i="2"/>
  <c r="AW43" i="2"/>
  <c r="AW38" i="2"/>
  <c r="AW164" i="2"/>
  <c r="AQ235" i="2"/>
  <c r="AQ118" i="2"/>
  <c r="AQ45" i="2"/>
  <c r="AQ74" i="2"/>
  <c r="AQ199" i="2"/>
  <c r="AQ159" i="2"/>
  <c r="AQ189" i="2"/>
  <c r="AQ198" i="2"/>
  <c r="AQ122" i="2"/>
  <c r="AQ120" i="2"/>
  <c r="AQ37" i="2"/>
  <c r="AQ108" i="2"/>
  <c r="AQ195" i="2"/>
  <c r="AQ197" i="2"/>
  <c r="AQ72" i="2"/>
  <c r="AQ52" i="2"/>
  <c r="AQ132" i="2"/>
  <c r="AQ126" i="2"/>
  <c r="AQ207" i="2"/>
  <c r="AQ90" i="2"/>
  <c r="AQ192" i="2"/>
  <c r="AQ218" i="2"/>
  <c r="AQ163" i="2"/>
  <c r="AQ10" i="2"/>
  <c r="AQ152" i="2"/>
  <c r="AQ129" i="2"/>
  <c r="AQ43" i="2"/>
  <c r="AQ38" i="2"/>
  <c r="AQ164" i="2"/>
  <c r="AK235" i="2"/>
  <c r="AK118" i="2"/>
  <c r="AK45" i="2"/>
  <c r="AK74" i="2"/>
  <c r="AK199" i="2"/>
  <c r="AK159" i="2"/>
  <c r="AK189" i="2"/>
  <c r="AK198" i="2"/>
  <c r="AK122" i="2"/>
  <c r="AK120" i="2"/>
  <c r="AK37" i="2"/>
  <c r="AK108" i="2"/>
  <c r="AK195" i="2"/>
  <c r="AK197" i="2"/>
  <c r="AK72" i="2"/>
  <c r="AK52" i="2"/>
  <c r="AK132" i="2"/>
  <c r="AK126" i="2"/>
  <c r="AK207" i="2"/>
  <c r="AK90" i="2"/>
  <c r="AK192" i="2"/>
  <c r="AK218" i="2"/>
  <c r="AK163" i="2"/>
  <c r="AK10" i="2"/>
  <c r="AK152" i="2"/>
  <c r="AK129" i="2"/>
  <c r="AK43" i="2"/>
  <c r="AK38" i="2"/>
  <c r="AK164" i="2"/>
  <c r="Y235" i="2"/>
  <c r="Y118" i="2"/>
  <c r="Y45" i="2"/>
  <c r="Y74" i="2"/>
  <c r="Y199" i="2"/>
  <c r="Y159" i="2"/>
  <c r="Y189" i="2"/>
  <c r="Y198" i="2"/>
  <c r="Y122" i="2"/>
  <c r="Y120" i="2"/>
  <c r="Y37" i="2"/>
  <c r="Y108" i="2"/>
  <c r="Y195" i="2"/>
  <c r="Y197" i="2"/>
  <c r="Y72" i="2"/>
  <c r="Y52" i="2"/>
  <c r="Y132" i="2"/>
  <c r="Y126" i="2"/>
  <c r="Y207" i="2"/>
  <c r="Y90" i="2"/>
  <c r="Y192" i="2"/>
  <c r="Y218" i="2"/>
  <c r="Y163" i="2"/>
  <c r="Y10" i="2"/>
  <c r="Y152" i="2"/>
  <c r="Y129" i="2"/>
  <c r="Y43" i="2"/>
  <c r="Y38" i="2"/>
  <c r="Y164" i="2"/>
  <c r="AE235" i="2"/>
  <c r="AE118" i="2"/>
  <c r="AE45" i="2"/>
  <c r="AE74" i="2"/>
  <c r="AE199" i="2"/>
  <c r="AE159" i="2"/>
  <c r="AE189" i="2"/>
  <c r="AE122" i="2"/>
  <c r="AE120" i="2"/>
  <c r="AE37" i="2"/>
  <c r="AE108" i="2"/>
  <c r="AE195" i="2"/>
  <c r="AE197" i="2"/>
  <c r="AE72" i="2"/>
  <c r="AE52" i="2"/>
  <c r="AE132" i="2"/>
  <c r="AE126" i="2"/>
  <c r="AE207" i="2"/>
  <c r="AE90" i="2"/>
  <c r="AE192" i="2"/>
  <c r="AE218" i="2"/>
  <c r="AE163" i="2"/>
  <c r="AE10" i="2"/>
  <c r="AE152" i="2"/>
  <c r="AE129" i="2"/>
  <c r="AE43" i="2"/>
  <c r="AE38" i="2"/>
  <c r="AE164" i="2"/>
  <c r="K180" i="2"/>
  <c r="K118" i="2"/>
  <c r="K74" i="2"/>
  <c r="K199" i="2"/>
  <c r="K159" i="2"/>
  <c r="K189" i="2"/>
  <c r="K198" i="2"/>
  <c r="K122" i="2"/>
  <c r="K120" i="2"/>
  <c r="K37" i="2"/>
  <c r="K108" i="2"/>
  <c r="K195" i="2"/>
  <c r="K197" i="2"/>
  <c r="K72" i="2"/>
  <c r="K52" i="2"/>
  <c r="K132" i="2"/>
  <c r="K126" i="2"/>
  <c r="K207" i="2"/>
  <c r="K90" i="2"/>
  <c r="K192" i="2"/>
  <c r="K218" i="2"/>
  <c r="K163" i="2"/>
  <c r="K10" i="2"/>
  <c r="K152" i="2"/>
  <c r="K129" i="2"/>
  <c r="K43" i="2"/>
  <c r="K38" i="2"/>
  <c r="S180" i="2"/>
  <c r="S118" i="2"/>
  <c r="S45" i="2"/>
  <c r="S74" i="2"/>
  <c r="S199" i="2"/>
  <c r="S159" i="2"/>
  <c r="S189" i="2"/>
  <c r="S198" i="2"/>
  <c r="S122" i="2"/>
  <c r="S120" i="2"/>
  <c r="S37" i="2"/>
  <c r="S108" i="2"/>
  <c r="S195" i="2"/>
  <c r="S197" i="2"/>
  <c r="S72" i="2"/>
  <c r="S52" i="2"/>
  <c r="S132" i="2"/>
  <c r="S126" i="2"/>
  <c r="S207" i="2"/>
  <c r="S90" i="2"/>
  <c r="S192" i="2"/>
  <c r="S218" i="2"/>
  <c r="S163" i="2"/>
  <c r="S10" i="2"/>
  <c r="S152" i="2"/>
  <c r="S129" i="2"/>
  <c r="S43" i="2"/>
  <c r="S38" i="2"/>
  <c r="S164" i="2"/>
  <c r="Y180" i="2"/>
  <c r="AE180" i="2"/>
  <c r="AK180" i="2"/>
  <c r="AQ180" i="2"/>
  <c r="AW180" i="2"/>
  <c r="BC180" i="2"/>
  <c r="BI180" i="2"/>
  <c r="BO180" i="2"/>
  <c r="BU180" i="2"/>
  <c r="L43" i="2" l="1"/>
  <c r="L163" i="2"/>
  <c r="L207" i="2"/>
  <c r="L72" i="2"/>
  <c r="L37" i="2"/>
  <c r="L189" i="2"/>
  <c r="L164" i="2"/>
  <c r="L192" i="2"/>
  <c r="L195" i="2"/>
  <c r="L122" i="2"/>
  <c r="L199" i="2"/>
  <c r="L152" i="2"/>
  <c r="L132" i="2"/>
  <c r="L129" i="2"/>
  <c r="L218" i="2"/>
  <c r="L126" i="2"/>
  <c r="L197" i="2"/>
  <c r="L120" i="2"/>
  <c r="L159" i="2"/>
  <c r="L118" i="2"/>
  <c r="L38" i="2"/>
  <c r="L10" i="2"/>
  <c r="L90" i="2"/>
  <c r="L52" i="2"/>
  <c r="L108" i="2"/>
  <c r="L198" i="2"/>
  <c r="L45" i="2"/>
  <c r="L74" i="2"/>
  <c r="L180" i="2"/>
  <c r="H52" i="2" l="1"/>
  <c r="BV52" i="2" s="1"/>
  <c r="BX52" i="2" s="1"/>
  <c r="BY52" i="2" s="1"/>
  <c r="H126" i="2"/>
  <c r="BV126" i="2" s="1"/>
  <c r="BX126" i="2" s="1"/>
  <c r="BY126" i="2" s="1"/>
  <c r="H192" i="2"/>
  <c r="BV192" i="2" s="1"/>
  <c r="BX192" i="2" s="1"/>
  <c r="BY192" i="2" s="1"/>
  <c r="H72" i="2"/>
  <c r="BV72" i="2" s="1"/>
  <c r="BX72" i="2" s="1"/>
  <c r="BY72" i="2" s="1"/>
  <c r="H90" i="2"/>
  <c r="BV90" i="2" s="1"/>
  <c r="BX90" i="2" s="1"/>
  <c r="BY90" i="2" s="1"/>
  <c r="H218" i="2"/>
  <c r="BV218" i="2" s="1"/>
  <c r="BX218" i="2" s="1"/>
  <c r="BY218" i="2" s="1"/>
  <c r="H164" i="2"/>
  <c r="BV164" i="2" s="1"/>
  <c r="BX164" i="2" s="1"/>
  <c r="BY164" i="2" s="1"/>
  <c r="H198" i="2"/>
  <c r="BV198" i="2" s="1"/>
  <c r="BX198" i="2" s="1"/>
  <c r="BY198" i="2" s="1"/>
  <c r="H10" i="2"/>
  <c r="BV10" i="2" s="1"/>
  <c r="BX10" i="2" s="1"/>
  <c r="BY10" i="2" s="1"/>
  <c r="H120" i="2"/>
  <c r="BV120" i="2" s="1"/>
  <c r="BX120" i="2" s="1"/>
  <c r="BY120" i="2" s="1"/>
  <c r="H129" i="2"/>
  <c r="BV129" i="2" s="1"/>
  <c r="BX129" i="2" s="1"/>
  <c r="BY129" i="2" s="1"/>
  <c r="H122" i="2"/>
  <c r="BV122" i="2" s="1"/>
  <c r="BX122" i="2" s="1"/>
  <c r="BY122" i="2" s="1"/>
  <c r="H189" i="2"/>
  <c r="BV189" i="2" s="1"/>
  <c r="BX189" i="2" s="1"/>
  <c r="BY189" i="2" s="1"/>
  <c r="H163" i="2"/>
  <c r="BV163" i="2" s="1"/>
  <c r="BX163" i="2" s="1"/>
  <c r="BY163" i="2" s="1"/>
  <c r="H74" i="2"/>
  <c r="BV74" i="2" s="1"/>
  <c r="BX74" i="2" s="1"/>
  <c r="BY74" i="2" s="1"/>
  <c r="H118" i="2"/>
  <c r="BV118" i="2" s="1"/>
  <c r="BX118" i="2" s="1"/>
  <c r="BY118" i="2" s="1"/>
  <c r="H152" i="2"/>
  <c r="BV152" i="2" s="1"/>
  <c r="BX152" i="2" s="1"/>
  <c r="BY152" i="2" s="1"/>
  <c r="H159" i="2"/>
  <c r="BV159" i="2" s="1"/>
  <c r="BX159" i="2" s="1"/>
  <c r="BY159" i="2" s="1"/>
  <c r="H199" i="2"/>
  <c r="BV199" i="2" s="1"/>
  <c r="BX199" i="2" s="1"/>
  <c r="BY199" i="2" s="1"/>
  <c r="H207" i="2"/>
  <c r="BV207" i="2" s="1"/>
  <c r="BX207" i="2" s="1"/>
  <c r="BY207" i="2" s="1"/>
  <c r="H180" i="2"/>
  <c r="BV180" i="2" s="1"/>
  <c r="BX180" i="2" s="1"/>
  <c r="BY180" i="2" s="1"/>
  <c r="H108" i="2"/>
  <c r="BV108" i="2" s="1"/>
  <c r="BX108" i="2" s="1"/>
  <c r="BY108" i="2" s="1"/>
  <c r="H38" i="2"/>
  <c r="BV38" i="2" s="1"/>
  <c r="BX38" i="2" s="1"/>
  <c r="BY38" i="2" s="1"/>
  <c r="H197" i="2"/>
  <c r="BV197" i="2" s="1"/>
  <c r="BX197" i="2" s="1"/>
  <c r="BY197" i="2" s="1"/>
  <c r="H132" i="2"/>
  <c r="BV132" i="2" s="1"/>
  <c r="BX132" i="2" s="1"/>
  <c r="BY132" i="2" s="1"/>
  <c r="H195" i="2"/>
  <c r="BV195" i="2" s="1"/>
  <c r="BX195" i="2" s="1"/>
  <c r="BY195" i="2" s="1"/>
  <c r="H37" i="2"/>
  <c r="BV37" i="2" s="1"/>
  <c r="BX37" i="2" s="1"/>
  <c r="BY37" i="2" s="1"/>
  <c r="H43" i="2"/>
  <c r="BV43" i="2" s="1"/>
  <c r="BX43" i="2" s="1"/>
  <c r="BY43" i="2" s="1"/>
  <c r="K45" i="2"/>
  <c r="H45" i="2"/>
  <c r="BV45" i="2" s="1"/>
  <c r="BX45" i="2" s="1"/>
  <c r="BY45" i="2" s="1"/>
  <c r="L446" i="5" l="1"/>
  <c r="L421" i="5"/>
  <c r="L396" i="5"/>
  <c r="L371" i="5"/>
  <c r="L321" i="5"/>
  <c r="L346" i="5"/>
  <c r="L296" i="5"/>
  <c r="L271" i="5"/>
  <c r="L246" i="5"/>
  <c r="L221" i="5"/>
  <c r="AH3" i="5"/>
  <c r="AH4" i="5"/>
  <c r="AH5" i="5"/>
  <c r="AH6" i="5"/>
  <c r="A121" i="5" s="1"/>
  <c r="AH7" i="5"/>
  <c r="AH8" i="5"/>
  <c r="AH9" i="5"/>
  <c r="AH10" i="5"/>
  <c r="A221" i="5" s="1"/>
  <c r="AH11" i="5"/>
  <c r="AH12" i="5"/>
  <c r="AH13" i="5"/>
  <c r="AH14" i="5"/>
  <c r="A321" i="5" s="1"/>
  <c r="AH15" i="5"/>
  <c r="AH16" i="5"/>
  <c r="AH17" i="5"/>
  <c r="AH18" i="5"/>
  <c r="A421" i="5" s="1"/>
  <c r="AH19" i="5"/>
  <c r="AH2" i="5"/>
  <c r="AE10" i="5"/>
  <c r="AF10" i="5"/>
  <c r="AG10" i="5"/>
  <c r="AE11" i="5"/>
  <c r="C246" i="5" s="1"/>
  <c r="AF11" i="5"/>
  <c r="AG11" i="5"/>
  <c r="AE12" i="5"/>
  <c r="AF12" i="5"/>
  <c r="AG12" i="5"/>
  <c r="AE13" i="5"/>
  <c r="C296" i="5" s="1"/>
  <c r="AF13" i="5"/>
  <c r="AG13" i="5"/>
  <c r="AE14" i="5"/>
  <c r="AF14" i="5"/>
  <c r="AG14" i="5"/>
  <c r="AE15" i="5"/>
  <c r="AF15" i="5"/>
  <c r="AG15" i="5"/>
  <c r="A346" i="5" s="1"/>
  <c r="AE16" i="5"/>
  <c r="AF16" i="5"/>
  <c r="AG16" i="5"/>
  <c r="AE17" i="5"/>
  <c r="C396" i="5" s="1"/>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50" i="2"/>
  <c r="C1" i="2" s="1"/>
  <c r="A250" i="2"/>
  <c r="K46" i="2"/>
  <c r="K139" i="2"/>
  <c r="K67" i="2"/>
  <c r="K68" i="2"/>
  <c r="K71" i="2"/>
  <c r="K79" i="2"/>
  <c r="K94" i="2"/>
  <c r="K97" i="2"/>
  <c r="K107" i="2"/>
  <c r="K112" i="2"/>
  <c r="K158" i="2"/>
  <c r="K185" i="2"/>
  <c r="K211" i="2"/>
  <c r="K235" i="2"/>
  <c r="K5" i="2"/>
  <c r="K11" i="2"/>
  <c r="K19" i="2"/>
  <c r="K20" i="2"/>
  <c r="K21" i="2"/>
  <c r="K26" i="2"/>
  <c r="K29" i="2"/>
  <c r="K63" i="2"/>
  <c r="K84" i="2"/>
  <c r="K86" i="2"/>
  <c r="K92" i="2"/>
  <c r="K105" i="2"/>
  <c r="K196" i="2"/>
  <c r="K115" i="2"/>
  <c r="K134" i="2"/>
  <c r="K140" i="2"/>
  <c r="K157" i="2"/>
  <c r="K165" i="2"/>
  <c r="K191" i="2"/>
  <c r="K217" i="2"/>
  <c r="K221" i="2"/>
  <c r="K224" i="2"/>
  <c r="K15" i="2"/>
  <c r="K32" i="2"/>
  <c r="K55" i="2"/>
  <c r="K56" i="2"/>
  <c r="K66" i="2"/>
  <c r="K81" i="2"/>
  <c r="K87" i="2"/>
  <c r="K88" i="2"/>
  <c r="K96" i="2"/>
  <c r="K133" i="2"/>
  <c r="K143" i="2"/>
  <c r="K149" i="2"/>
  <c r="K150" i="2"/>
  <c r="K177" i="2"/>
  <c r="K179" i="2"/>
  <c r="K212" i="2"/>
  <c r="K57" i="2"/>
  <c r="K219" i="2"/>
  <c r="K227" i="2"/>
  <c r="K229" i="2"/>
  <c r="K69" i="2"/>
  <c r="K6" i="2"/>
  <c r="K7" i="2"/>
  <c r="K24" i="2"/>
  <c r="K141" i="2"/>
  <c r="K174" i="2"/>
  <c r="K194" i="2"/>
  <c r="K210" i="2"/>
  <c r="K102" i="2"/>
  <c r="K181" i="2"/>
  <c r="S139" i="2"/>
  <c r="Y139" i="2"/>
  <c r="AE139" i="2"/>
  <c r="AK139" i="2"/>
  <c r="AQ139" i="2"/>
  <c r="AW139" i="2"/>
  <c r="BC139" i="2"/>
  <c r="BI139" i="2"/>
  <c r="BO139" i="2"/>
  <c r="BU139" i="2"/>
  <c r="S67" i="2"/>
  <c r="AE67" i="2"/>
  <c r="AK67" i="2"/>
  <c r="AQ67" i="2"/>
  <c r="AW67" i="2"/>
  <c r="BC67" i="2"/>
  <c r="BI67" i="2"/>
  <c r="BO67" i="2"/>
  <c r="BU67" i="2"/>
  <c r="S68" i="2"/>
  <c r="Y68" i="2"/>
  <c r="AE68" i="2"/>
  <c r="AK68" i="2"/>
  <c r="AQ68" i="2"/>
  <c r="AW68" i="2"/>
  <c r="BC68" i="2"/>
  <c r="BI68" i="2"/>
  <c r="BO68" i="2"/>
  <c r="BU68" i="2"/>
  <c r="S71" i="2"/>
  <c r="Y71" i="2"/>
  <c r="AE71" i="2"/>
  <c r="AK71" i="2"/>
  <c r="AQ71" i="2"/>
  <c r="AW71" i="2"/>
  <c r="BC71" i="2"/>
  <c r="BI71" i="2"/>
  <c r="BO71" i="2"/>
  <c r="BU71" i="2"/>
  <c r="S79" i="2"/>
  <c r="Y79" i="2"/>
  <c r="AE79" i="2"/>
  <c r="AK79" i="2"/>
  <c r="AQ79" i="2"/>
  <c r="AW79" i="2"/>
  <c r="BC79" i="2"/>
  <c r="BI79" i="2"/>
  <c r="BO79" i="2"/>
  <c r="BU79" i="2"/>
  <c r="S94" i="2"/>
  <c r="Y94" i="2"/>
  <c r="AE94" i="2"/>
  <c r="AK94" i="2"/>
  <c r="AQ94" i="2"/>
  <c r="AW94" i="2"/>
  <c r="BC94" i="2"/>
  <c r="BI94" i="2"/>
  <c r="BO94" i="2"/>
  <c r="BU94" i="2"/>
  <c r="S97" i="2"/>
  <c r="Y97" i="2"/>
  <c r="AE97" i="2"/>
  <c r="AK97" i="2"/>
  <c r="AQ97" i="2"/>
  <c r="AW97" i="2"/>
  <c r="BC97" i="2"/>
  <c r="BI97" i="2"/>
  <c r="BO97" i="2"/>
  <c r="BU97" i="2"/>
  <c r="S107" i="2"/>
  <c r="Y107" i="2"/>
  <c r="AE107" i="2"/>
  <c r="AK107" i="2"/>
  <c r="AQ107" i="2"/>
  <c r="AW107" i="2"/>
  <c r="BC107" i="2"/>
  <c r="BI107" i="2"/>
  <c r="BO107" i="2"/>
  <c r="BU107" i="2"/>
  <c r="S112" i="2"/>
  <c r="Y112" i="2"/>
  <c r="AE112" i="2"/>
  <c r="AK112" i="2"/>
  <c r="AQ112" i="2"/>
  <c r="AW112" i="2"/>
  <c r="BC112" i="2"/>
  <c r="BI112" i="2"/>
  <c r="BO112" i="2"/>
  <c r="BU112" i="2"/>
  <c r="S158" i="2"/>
  <c r="Y158" i="2"/>
  <c r="AE158" i="2"/>
  <c r="AK158" i="2"/>
  <c r="AQ158" i="2"/>
  <c r="AW158" i="2"/>
  <c r="BC158" i="2"/>
  <c r="BI158" i="2"/>
  <c r="BO158" i="2"/>
  <c r="BU158" i="2"/>
  <c r="S185" i="2"/>
  <c r="AE185" i="2"/>
  <c r="AK185" i="2"/>
  <c r="AQ185" i="2"/>
  <c r="AW185" i="2"/>
  <c r="BC185" i="2"/>
  <c r="BI185" i="2"/>
  <c r="BO185" i="2"/>
  <c r="BU185" i="2"/>
  <c r="S211" i="2"/>
  <c r="AE211" i="2"/>
  <c r="AK211" i="2"/>
  <c r="AQ211" i="2"/>
  <c r="AW211" i="2"/>
  <c r="BC211" i="2"/>
  <c r="BI211" i="2"/>
  <c r="BO211" i="2"/>
  <c r="BU211" i="2"/>
  <c r="S235" i="2"/>
  <c r="L235" i="2" s="1"/>
  <c r="S5" i="2"/>
  <c r="Y5" i="2"/>
  <c r="AE5" i="2"/>
  <c r="AK5" i="2"/>
  <c r="AQ5" i="2"/>
  <c r="AW5" i="2"/>
  <c r="BC5" i="2"/>
  <c r="BI5" i="2"/>
  <c r="BO5" i="2"/>
  <c r="BU5" i="2"/>
  <c r="S11" i="2"/>
  <c r="Y11" i="2"/>
  <c r="AE11" i="2"/>
  <c r="AK11" i="2"/>
  <c r="AQ11" i="2"/>
  <c r="AW11" i="2"/>
  <c r="BC11" i="2"/>
  <c r="BI11" i="2"/>
  <c r="BO11" i="2"/>
  <c r="BU11" i="2"/>
  <c r="S19" i="2"/>
  <c r="Y19" i="2"/>
  <c r="AE19" i="2"/>
  <c r="AK19" i="2"/>
  <c r="AQ19" i="2"/>
  <c r="AW19" i="2"/>
  <c r="BC19" i="2"/>
  <c r="BI19" i="2"/>
  <c r="BO19" i="2"/>
  <c r="BU19" i="2"/>
  <c r="S20" i="2"/>
  <c r="Y20" i="2"/>
  <c r="AE20" i="2"/>
  <c r="AK20" i="2"/>
  <c r="AQ20" i="2"/>
  <c r="AW20" i="2"/>
  <c r="BC20" i="2"/>
  <c r="BI20" i="2"/>
  <c r="BO20" i="2"/>
  <c r="BU20" i="2"/>
  <c r="S21" i="2"/>
  <c r="Y21" i="2"/>
  <c r="AE21" i="2"/>
  <c r="AK21" i="2"/>
  <c r="AQ21" i="2"/>
  <c r="AW21" i="2"/>
  <c r="BC21" i="2"/>
  <c r="BI21" i="2"/>
  <c r="BO21" i="2"/>
  <c r="BU21" i="2"/>
  <c r="S26" i="2"/>
  <c r="Y26" i="2"/>
  <c r="AE26" i="2"/>
  <c r="AK26" i="2"/>
  <c r="AQ26" i="2"/>
  <c r="AW26" i="2"/>
  <c r="BC26" i="2"/>
  <c r="BI26" i="2"/>
  <c r="BO26" i="2"/>
  <c r="BU26" i="2"/>
  <c r="S29" i="2"/>
  <c r="Y29" i="2"/>
  <c r="AE29" i="2"/>
  <c r="AK29" i="2"/>
  <c r="AQ29" i="2"/>
  <c r="AW29" i="2"/>
  <c r="BC29" i="2"/>
  <c r="BI29" i="2"/>
  <c r="BO29" i="2"/>
  <c r="BU29" i="2"/>
  <c r="S63" i="2"/>
  <c r="Y63" i="2"/>
  <c r="AE63" i="2"/>
  <c r="AK63" i="2"/>
  <c r="AQ63" i="2"/>
  <c r="AW63" i="2"/>
  <c r="BC63" i="2"/>
  <c r="BI63" i="2"/>
  <c r="BO63" i="2"/>
  <c r="BU63" i="2"/>
  <c r="S84" i="2"/>
  <c r="Y84" i="2"/>
  <c r="AE84" i="2"/>
  <c r="AK84" i="2"/>
  <c r="AQ84" i="2"/>
  <c r="AW84" i="2"/>
  <c r="BC84" i="2"/>
  <c r="BI84" i="2"/>
  <c r="BO84" i="2"/>
  <c r="BU84" i="2"/>
  <c r="S86" i="2"/>
  <c r="Y86" i="2"/>
  <c r="AE86" i="2"/>
  <c r="AK86" i="2"/>
  <c r="AQ86" i="2"/>
  <c r="AW86" i="2"/>
  <c r="BC86" i="2"/>
  <c r="BI86" i="2"/>
  <c r="BO86" i="2"/>
  <c r="BU86" i="2"/>
  <c r="S92" i="2"/>
  <c r="Y92" i="2"/>
  <c r="AE92" i="2"/>
  <c r="AK92" i="2"/>
  <c r="AQ92" i="2"/>
  <c r="AW92" i="2"/>
  <c r="BC92" i="2"/>
  <c r="BI92" i="2"/>
  <c r="BO92" i="2"/>
  <c r="BU92" i="2"/>
  <c r="S105" i="2"/>
  <c r="Y105" i="2"/>
  <c r="AE105" i="2"/>
  <c r="AK105" i="2"/>
  <c r="AQ105" i="2"/>
  <c r="AW105" i="2"/>
  <c r="BC105" i="2"/>
  <c r="BI105" i="2"/>
  <c r="BO105" i="2"/>
  <c r="BU105" i="2"/>
  <c r="S196" i="2"/>
  <c r="Y196" i="2"/>
  <c r="AE196" i="2"/>
  <c r="AK196" i="2"/>
  <c r="AQ196" i="2"/>
  <c r="AW196" i="2"/>
  <c r="BC196" i="2"/>
  <c r="BI196" i="2"/>
  <c r="BO196" i="2"/>
  <c r="BU196" i="2"/>
  <c r="S115" i="2"/>
  <c r="Y115" i="2"/>
  <c r="AE115" i="2"/>
  <c r="AK115" i="2"/>
  <c r="AQ115" i="2"/>
  <c r="AW115" i="2"/>
  <c r="BC115" i="2"/>
  <c r="BI115" i="2"/>
  <c r="BO115" i="2"/>
  <c r="BU115" i="2"/>
  <c r="S134" i="2"/>
  <c r="Y134" i="2"/>
  <c r="AE134" i="2"/>
  <c r="AK134" i="2"/>
  <c r="AQ134" i="2"/>
  <c r="AW134" i="2"/>
  <c r="BC134" i="2"/>
  <c r="BI134" i="2"/>
  <c r="BO134" i="2"/>
  <c r="BU134" i="2"/>
  <c r="S140" i="2"/>
  <c r="Y140" i="2"/>
  <c r="AE140" i="2"/>
  <c r="AK140" i="2"/>
  <c r="AQ140" i="2"/>
  <c r="AW140" i="2"/>
  <c r="BC140" i="2"/>
  <c r="BI140" i="2"/>
  <c r="BO140" i="2"/>
  <c r="BU140" i="2"/>
  <c r="S157" i="2"/>
  <c r="Y157" i="2"/>
  <c r="AE157" i="2"/>
  <c r="AK157" i="2"/>
  <c r="AQ157" i="2"/>
  <c r="AW157" i="2"/>
  <c r="BC157" i="2"/>
  <c r="BI157" i="2"/>
  <c r="BO157" i="2"/>
  <c r="BU157" i="2"/>
  <c r="S165" i="2"/>
  <c r="Y165" i="2"/>
  <c r="AE165" i="2"/>
  <c r="AK165" i="2"/>
  <c r="AQ165" i="2"/>
  <c r="AW165" i="2"/>
  <c r="BC165" i="2"/>
  <c r="BI165" i="2"/>
  <c r="BO165" i="2"/>
  <c r="BU165" i="2"/>
  <c r="S191" i="2"/>
  <c r="Y191" i="2"/>
  <c r="AE191" i="2"/>
  <c r="AK191" i="2"/>
  <c r="AQ191" i="2"/>
  <c r="AW191" i="2"/>
  <c r="BC191" i="2"/>
  <c r="BI191" i="2"/>
  <c r="BO191" i="2"/>
  <c r="BU191" i="2"/>
  <c r="S217" i="2"/>
  <c r="Y217" i="2"/>
  <c r="AE217" i="2"/>
  <c r="AK217" i="2"/>
  <c r="AQ217" i="2"/>
  <c r="AW217" i="2"/>
  <c r="BC217" i="2"/>
  <c r="BI217" i="2"/>
  <c r="BO217" i="2"/>
  <c r="BU217" i="2"/>
  <c r="S221" i="2"/>
  <c r="Y221" i="2"/>
  <c r="AE221" i="2"/>
  <c r="AK221" i="2"/>
  <c r="AQ221" i="2"/>
  <c r="AW221" i="2"/>
  <c r="BC221" i="2"/>
  <c r="BI221" i="2"/>
  <c r="BO221" i="2"/>
  <c r="BU221" i="2"/>
  <c r="S224" i="2"/>
  <c r="Y224" i="2"/>
  <c r="AE224" i="2"/>
  <c r="AK224" i="2"/>
  <c r="AQ224" i="2"/>
  <c r="AW224" i="2"/>
  <c r="BC224" i="2"/>
  <c r="BI224" i="2"/>
  <c r="BO224" i="2"/>
  <c r="BU224" i="2"/>
  <c r="S15" i="2"/>
  <c r="Y15" i="2"/>
  <c r="AE15" i="2"/>
  <c r="AK15" i="2"/>
  <c r="AQ15" i="2"/>
  <c r="AW15" i="2"/>
  <c r="BC15" i="2"/>
  <c r="BI15" i="2"/>
  <c r="BO15" i="2"/>
  <c r="BU15" i="2"/>
  <c r="S32" i="2"/>
  <c r="Y32" i="2"/>
  <c r="AE32" i="2"/>
  <c r="AK32" i="2"/>
  <c r="AQ32" i="2"/>
  <c r="AW32" i="2"/>
  <c r="BC32" i="2"/>
  <c r="BI32" i="2"/>
  <c r="BO32" i="2"/>
  <c r="BU32" i="2"/>
  <c r="S55" i="2"/>
  <c r="Y55" i="2"/>
  <c r="AE55" i="2"/>
  <c r="AK55" i="2"/>
  <c r="AQ55" i="2"/>
  <c r="AW55" i="2"/>
  <c r="BC55" i="2"/>
  <c r="BI55" i="2"/>
  <c r="BO55" i="2"/>
  <c r="BU55" i="2"/>
  <c r="S56" i="2"/>
  <c r="Y56" i="2"/>
  <c r="AE56" i="2"/>
  <c r="AK56" i="2"/>
  <c r="AQ56" i="2"/>
  <c r="AW56" i="2"/>
  <c r="BC56" i="2"/>
  <c r="BI56" i="2"/>
  <c r="BO56" i="2"/>
  <c r="BU56" i="2"/>
  <c r="S66" i="2"/>
  <c r="Y66" i="2"/>
  <c r="AE66" i="2"/>
  <c r="AK66" i="2"/>
  <c r="AQ66" i="2"/>
  <c r="AW66" i="2"/>
  <c r="BC66" i="2"/>
  <c r="BI66" i="2"/>
  <c r="BO66" i="2"/>
  <c r="BU66" i="2"/>
  <c r="S81" i="2"/>
  <c r="Y81" i="2"/>
  <c r="AE81" i="2"/>
  <c r="AK81" i="2"/>
  <c r="AQ81" i="2"/>
  <c r="AW81" i="2"/>
  <c r="BC81" i="2"/>
  <c r="BI81" i="2"/>
  <c r="BO81" i="2"/>
  <c r="BU81" i="2"/>
  <c r="S87" i="2"/>
  <c r="Y87" i="2"/>
  <c r="AE87" i="2"/>
  <c r="AK87" i="2"/>
  <c r="AQ87" i="2"/>
  <c r="AW87" i="2"/>
  <c r="BC87" i="2"/>
  <c r="BI87" i="2"/>
  <c r="BO87" i="2"/>
  <c r="BU87" i="2"/>
  <c r="S88" i="2"/>
  <c r="Y88" i="2"/>
  <c r="AE88" i="2"/>
  <c r="AK88" i="2"/>
  <c r="AQ88" i="2"/>
  <c r="AW88" i="2"/>
  <c r="BC88" i="2"/>
  <c r="BI88" i="2"/>
  <c r="BO88" i="2"/>
  <c r="BU88" i="2"/>
  <c r="S96" i="2"/>
  <c r="Y96" i="2"/>
  <c r="AE96" i="2"/>
  <c r="AK96" i="2"/>
  <c r="AQ96" i="2"/>
  <c r="AW96" i="2"/>
  <c r="BC96" i="2"/>
  <c r="BI96" i="2"/>
  <c r="BO96" i="2"/>
  <c r="BU96" i="2"/>
  <c r="S133" i="2"/>
  <c r="Y133" i="2"/>
  <c r="AE133" i="2"/>
  <c r="AK133" i="2"/>
  <c r="AQ133" i="2"/>
  <c r="AW133" i="2"/>
  <c r="BC133" i="2"/>
  <c r="BI133" i="2"/>
  <c r="BO133" i="2"/>
  <c r="BU133" i="2"/>
  <c r="S143" i="2"/>
  <c r="Y143" i="2"/>
  <c r="AE143" i="2"/>
  <c r="AK143" i="2"/>
  <c r="AQ143" i="2"/>
  <c r="AW143" i="2"/>
  <c r="BC143" i="2"/>
  <c r="BI143" i="2"/>
  <c r="BO143" i="2"/>
  <c r="BU143" i="2"/>
  <c r="S149" i="2"/>
  <c r="Y149" i="2"/>
  <c r="AE149" i="2"/>
  <c r="AK149" i="2"/>
  <c r="AQ149" i="2"/>
  <c r="AW149" i="2"/>
  <c r="BC149" i="2"/>
  <c r="BI149" i="2"/>
  <c r="BO149" i="2"/>
  <c r="BU149" i="2"/>
  <c r="S150" i="2"/>
  <c r="Y150" i="2"/>
  <c r="AE150" i="2"/>
  <c r="AK150" i="2"/>
  <c r="AQ150" i="2"/>
  <c r="AW150" i="2"/>
  <c r="BC150" i="2"/>
  <c r="BI150" i="2"/>
  <c r="BO150" i="2"/>
  <c r="BU150" i="2"/>
  <c r="S177" i="2"/>
  <c r="Y177" i="2"/>
  <c r="AE177" i="2"/>
  <c r="AK177" i="2"/>
  <c r="AQ177" i="2"/>
  <c r="AW177" i="2"/>
  <c r="BC177" i="2"/>
  <c r="BI177" i="2"/>
  <c r="BO177" i="2"/>
  <c r="BU177" i="2"/>
  <c r="S179" i="2"/>
  <c r="Y179" i="2"/>
  <c r="AE179" i="2"/>
  <c r="AK179" i="2"/>
  <c r="AQ179" i="2"/>
  <c r="AW179" i="2"/>
  <c r="BC179" i="2"/>
  <c r="BI179" i="2"/>
  <c r="BO179" i="2"/>
  <c r="BU179" i="2"/>
  <c r="S212" i="2"/>
  <c r="Y212" i="2"/>
  <c r="AE212" i="2"/>
  <c r="AK212" i="2"/>
  <c r="AQ212" i="2"/>
  <c r="AW212" i="2"/>
  <c r="BC212" i="2"/>
  <c r="BI212" i="2"/>
  <c r="BO212" i="2"/>
  <c r="BU212" i="2"/>
  <c r="S57" i="2"/>
  <c r="Y57" i="2"/>
  <c r="AE57" i="2"/>
  <c r="AK57" i="2"/>
  <c r="AQ57" i="2"/>
  <c r="AW57" i="2"/>
  <c r="BC57" i="2"/>
  <c r="BI57" i="2"/>
  <c r="BO57" i="2"/>
  <c r="BU57" i="2"/>
  <c r="S219" i="2"/>
  <c r="Y219" i="2"/>
  <c r="AE219" i="2"/>
  <c r="AK219" i="2"/>
  <c r="AQ219" i="2"/>
  <c r="AW219" i="2"/>
  <c r="BC219" i="2"/>
  <c r="BI219" i="2"/>
  <c r="BO219" i="2"/>
  <c r="BU219" i="2"/>
  <c r="S227" i="2"/>
  <c r="Y227" i="2"/>
  <c r="AE227" i="2"/>
  <c r="AK227" i="2"/>
  <c r="AQ227" i="2"/>
  <c r="AW227" i="2"/>
  <c r="BC227" i="2"/>
  <c r="BI227" i="2"/>
  <c r="BO227" i="2"/>
  <c r="BU227" i="2"/>
  <c r="S229" i="2"/>
  <c r="Y229" i="2"/>
  <c r="AE229" i="2"/>
  <c r="AK229" i="2"/>
  <c r="AQ229" i="2"/>
  <c r="AW229" i="2"/>
  <c r="BC229" i="2"/>
  <c r="BI229" i="2"/>
  <c r="BO229" i="2"/>
  <c r="BU229" i="2"/>
  <c r="S69" i="2"/>
  <c r="Y69" i="2"/>
  <c r="AE69" i="2"/>
  <c r="AK69" i="2"/>
  <c r="AQ69" i="2"/>
  <c r="AW69" i="2"/>
  <c r="BC69" i="2"/>
  <c r="BI69" i="2"/>
  <c r="BO69" i="2"/>
  <c r="BU69" i="2"/>
  <c r="S6" i="2"/>
  <c r="Y6" i="2"/>
  <c r="AE6" i="2"/>
  <c r="AK6" i="2"/>
  <c r="AQ6" i="2"/>
  <c r="AW6" i="2"/>
  <c r="BC6" i="2"/>
  <c r="BI6" i="2"/>
  <c r="BO6" i="2"/>
  <c r="BU6" i="2"/>
  <c r="S7" i="2"/>
  <c r="Y7" i="2"/>
  <c r="AE7" i="2"/>
  <c r="AK7" i="2"/>
  <c r="AQ7" i="2"/>
  <c r="AW7" i="2"/>
  <c r="BC7" i="2"/>
  <c r="BI7" i="2"/>
  <c r="BO7" i="2"/>
  <c r="BU7" i="2"/>
  <c r="S24" i="2"/>
  <c r="Y24" i="2"/>
  <c r="AE24" i="2"/>
  <c r="AK24" i="2"/>
  <c r="AQ24" i="2"/>
  <c r="AW24" i="2"/>
  <c r="BC24" i="2"/>
  <c r="BI24" i="2"/>
  <c r="BO24" i="2"/>
  <c r="BU24" i="2"/>
  <c r="S141" i="2"/>
  <c r="Y141" i="2"/>
  <c r="AE141" i="2"/>
  <c r="AK141" i="2"/>
  <c r="AQ141" i="2"/>
  <c r="AW141" i="2"/>
  <c r="BC141" i="2"/>
  <c r="BI141" i="2"/>
  <c r="BO141" i="2"/>
  <c r="BU141" i="2"/>
  <c r="S174" i="2"/>
  <c r="Y174" i="2"/>
  <c r="AE174" i="2"/>
  <c r="AK174" i="2"/>
  <c r="AQ174" i="2"/>
  <c r="AW174" i="2"/>
  <c r="BC174" i="2"/>
  <c r="BI174" i="2"/>
  <c r="BO174" i="2"/>
  <c r="BU174" i="2"/>
  <c r="S194" i="2"/>
  <c r="Y194" i="2"/>
  <c r="AE194" i="2"/>
  <c r="AK194" i="2"/>
  <c r="AQ194" i="2"/>
  <c r="AW194" i="2"/>
  <c r="BC194" i="2"/>
  <c r="BI194" i="2"/>
  <c r="BO194" i="2"/>
  <c r="BU194" i="2"/>
  <c r="S210" i="2"/>
  <c r="Y210" i="2"/>
  <c r="AE210" i="2"/>
  <c r="AK210" i="2"/>
  <c r="AQ210" i="2"/>
  <c r="AW210" i="2"/>
  <c r="BC210" i="2"/>
  <c r="BI210" i="2"/>
  <c r="BO210" i="2"/>
  <c r="BU210" i="2"/>
  <c r="S102" i="2"/>
  <c r="Y102" i="2"/>
  <c r="AE102" i="2"/>
  <c r="AK102" i="2"/>
  <c r="AQ102" i="2"/>
  <c r="AW102" i="2"/>
  <c r="BC102" i="2"/>
  <c r="BI102" i="2"/>
  <c r="BO102" i="2"/>
  <c r="BU102" i="2"/>
  <c r="S181" i="2"/>
  <c r="Y181" i="2"/>
  <c r="AE181" i="2"/>
  <c r="AK181" i="2"/>
  <c r="AQ181" i="2"/>
  <c r="AW181" i="2"/>
  <c r="BC181" i="2"/>
  <c r="BI181" i="2"/>
  <c r="BO181" i="2"/>
  <c r="BU181" i="2"/>
  <c r="S46" i="2"/>
  <c r="AE46" i="2"/>
  <c r="AK46" i="2"/>
  <c r="AQ46" i="2"/>
  <c r="AW46" i="2"/>
  <c r="BC46" i="2"/>
  <c r="BI46" i="2"/>
  <c r="BO46" i="2"/>
  <c r="BU46" i="2"/>
  <c r="S16" i="2"/>
  <c r="S51" i="2"/>
  <c r="S59" i="2"/>
  <c r="S48" i="2"/>
  <c r="S60" i="2"/>
  <c r="S61" i="2"/>
  <c r="S77" i="2"/>
  <c r="S78" i="2"/>
  <c r="S82" i="2"/>
  <c r="S85" i="2"/>
  <c r="S89" i="2"/>
  <c r="S100" i="2"/>
  <c r="S101" i="2"/>
  <c r="S106" i="2"/>
  <c r="S125" i="2"/>
  <c r="S127" i="2"/>
  <c r="S128" i="2"/>
  <c r="S131" i="2"/>
  <c r="S136" i="2"/>
  <c r="S138" i="2"/>
  <c r="S148" i="2"/>
  <c r="S151" i="2"/>
  <c r="S155" i="2"/>
  <c r="S162" i="2"/>
  <c r="S168" i="2"/>
  <c r="S172" i="2"/>
  <c r="S156" i="2"/>
  <c r="S169" i="2"/>
  <c r="S170" i="2"/>
  <c r="S178" i="2"/>
  <c r="S182" i="2"/>
  <c r="S203" i="2"/>
  <c r="S204" i="2"/>
  <c r="S205" i="2"/>
  <c r="S206" i="2"/>
  <c r="S222" i="2"/>
  <c r="S226" i="2"/>
  <c r="S12" i="2"/>
  <c r="S14" i="2"/>
  <c r="S17" i="2"/>
  <c r="S23" i="2"/>
  <c r="S25" i="2"/>
  <c r="S33" i="2"/>
  <c r="S35" i="2"/>
  <c r="S47" i="2"/>
  <c r="S50" i="2"/>
  <c r="S75" i="2"/>
  <c r="S80" i="2"/>
  <c r="S209" i="2"/>
  <c r="S98" i="2"/>
  <c r="S91" i="2"/>
  <c r="S99" i="2"/>
  <c r="S103" i="2"/>
  <c r="S111" i="2"/>
  <c r="S114" i="2"/>
  <c r="S116" i="2"/>
  <c r="S119" i="2"/>
  <c r="S117" i="2"/>
  <c r="S137" i="2"/>
  <c r="S142" i="2"/>
  <c r="S154" i="2"/>
  <c r="S167" i="2"/>
  <c r="S175" i="2"/>
  <c r="S187" i="2"/>
  <c r="S200" i="2"/>
  <c r="S202" i="2"/>
  <c r="S190" i="2"/>
  <c r="S214" i="2"/>
  <c r="S216" i="2"/>
  <c r="S208" i="2"/>
  <c r="S220" i="2"/>
  <c r="S223" i="2"/>
  <c r="S225" i="2"/>
  <c r="S228" i="2"/>
  <c r="S234" i="2"/>
  <c r="S8" i="2"/>
  <c r="S18" i="2"/>
  <c r="S22" i="2"/>
  <c r="S28" i="2"/>
  <c r="S39" i="2"/>
  <c r="S49" i="2"/>
  <c r="S58" i="2"/>
  <c r="S65" i="2"/>
  <c r="S161" i="2"/>
  <c r="S95" i="2"/>
  <c r="S110" i="2"/>
  <c r="S121" i="2"/>
  <c r="S135" i="2"/>
  <c r="S144" i="2"/>
  <c r="S145" i="2"/>
  <c r="S153" i="2"/>
  <c r="S173" i="2"/>
  <c r="S176" i="2"/>
  <c r="S183" i="2"/>
  <c r="S184" i="2"/>
  <c r="S186" i="2"/>
  <c r="S188" i="2"/>
  <c r="S201" i="2"/>
  <c r="S231" i="2"/>
  <c r="Y16" i="2"/>
  <c r="Y51" i="2"/>
  <c r="Y59" i="2"/>
  <c r="Y48" i="2"/>
  <c r="Y60" i="2"/>
  <c r="Y61" i="2"/>
  <c r="Y77" i="2"/>
  <c r="Y78" i="2"/>
  <c r="Y82" i="2"/>
  <c r="Y85" i="2"/>
  <c r="Y89" i="2"/>
  <c r="Y100" i="2"/>
  <c r="Y101" i="2"/>
  <c r="Y106" i="2"/>
  <c r="Y125" i="2"/>
  <c r="Y127" i="2"/>
  <c r="Y128" i="2"/>
  <c r="Y131" i="2"/>
  <c r="Y136" i="2"/>
  <c r="Y138" i="2"/>
  <c r="Y148" i="2"/>
  <c r="Y151" i="2"/>
  <c r="Y155" i="2"/>
  <c r="Y162" i="2"/>
  <c r="Y168" i="2"/>
  <c r="Y172" i="2"/>
  <c r="Y156" i="2"/>
  <c r="Y169" i="2"/>
  <c r="Y170" i="2"/>
  <c r="Y178" i="2"/>
  <c r="Y182" i="2"/>
  <c r="Y203" i="2"/>
  <c r="Y204" i="2"/>
  <c r="Y205" i="2"/>
  <c r="Y206" i="2"/>
  <c r="Y222" i="2"/>
  <c r="Y226" i="2"/>
  <c r="Y12" i="2"/>
  <c r="Y14" i="2"/>
  <c r="Y17" i="2"/>
  <c r="Y23" i="2"/>
  <c r="Y25" i="2"/>
  <c r="Y33" i="2"/>
  <c r="Y35" i="2"/>
  <c r="Y47" i="2"/>
  <c r="Y50" i="2"/>
  <c r="Y75" i="2"/>
  <c r="Y80" i="2"/>
  <c r="Y209" i="2"/>
  <c r="Y98" i="2"/>
  <c r="Y91" i="2"/>
  <c r="Y99" i="2"/>
  <c r="Y103" i="2"/>
  <c r="Y111" i="2"/>
  <c r="Y114" i="2"/>
  <c r="Y116" i="2"/>
  <c r="Y119" i="2"/>
  <c r="Y117" i="2"/>
  <c r="Y137" i="2"/>
  <c r="Y142" i="2"/>
  <c r="Y154" i="2"/>
  <c r="Y167" i="2"/>
  <c r="Y175" i="2"/>
  <c r="Y187" i="2"/>
  <c r="Y200" i="2"/>
  <c r="Y202" i="2"/>
  <c r="Y190" i="2"/>
  <c r="Y214" i="2"/>
  <c r="Y216" i="2"/>
  <c r="Y208" i="2"/>
  <c r="Y220" i="2"/>
  <c r="Y223" i="2"/>
  <c r="Y225" i="2"/>
  <c r="Y228" i="2"/>
  <c r="Y234" i="2"/>
  <c r="Y8" i="2"/>
  <c r="Y18" i="2"/>
  <c r="Y22" i="2"/>
  <c r="Y28" i="2"/>
  <c r="Y39" i="2"/>
  <c r="Y49" i="2"/>
  <c r="Y58" i="2"/>
  <c r="Y65" i="2"/>
  <c r="Y161" i="2"/>
  <c r="Y95" i="2"/>
  <c r="Y110" i="2"/>
  <c r="Y121" i="2"/>
  <c r="Y135" i="2"/>
  <c r="Y144" i="2"/>
  <c r="Y145" i="2"/>
  <c r="Y153" i="2"/>
  <c r="Y173" i="2"/>
  <c r="Y176" i="2"/>
  <c r="Y183" i="2"/>
  <c r="Y184" i="2"/>
  <c r="Y186" i="2"/>
  <c r="Y188" i="2"/>
  <c r="Y201" i="2"/>
  <c r="Y231" i="2"/>
  <c r="AE16" i="2"/>
  <c r="AE51" i="2"/>
  <c r="AE59" i="2"/>
  <c r="AE48" i="2"/>
  <c r="AE60" i="2"/>
  <c r="AE61" i="2"/>
  <c r="AE77" i="2"/>
  <c r="AE78" i="2"/>
  <c r="AE82" i="2"/>
  <c r="AE85" i="2"/>
  <c r="AE89" i="2"/>
  <c r="AE100" i="2"/>
  <c r="AE101" i="2"/>
  <c r="AE106" i="2"/>
  <c r="AE125" i="2"/>
  <c r="AE127" i="2"/>
  <c r="AE128" i="2"/>
  <c r="AE131" i="2"/>
  <c r="AE136" i="2"/>
  <c r="AE138" i="2"/>
  <c r="AE148" i="2"/>
  <c r="AE151" i="2"/>
  <c r="AE155" i="2"/>
  <c r="AE162" i="2"/>
  <c r="AE168" i="2"/>
  <c r="AE172" i="2"/>
  <c r="AE156" i="2"/>
  <c r="AE169" i="2"/>
  <c r="AE170" i="2"/>
  <c r="AE178" i="2"/>
  <c r="AE182" i="2"/>
  <c r="AE203" i="2"/>
  <c r="AE204" i="2"/>
  <c r="AE205" i="2"/>
  <c r="AE206" i="2"/>
  <c r="AE222" i="2"/>
  <c r="AE226" i="2"/>
  <c r="AE12" i="2"/>
  <c r="AE14" i="2"/>
  <c r="AE17" i="2"/>
  <c r="AE23" i="2"/>
  <c r="AE25" i="2"/>
  <c r="AE33" i="2"/>
  <c r="AE35" i="2"/>
  <c r="AE47" i="2"/>
  <c r="AE50" i="2"/>
  <c r="AE75" i="2"/>
  <c r="AE80" i="2"/>
  <c r="AE209" i="2"/>
  <c r="AE98" i="2"/>
  <c r="AE91" i="2"/>
  <c r="AE99" i="2"/>
  <c r="AE103" i="2"/>
  <c r="AE111" i="2"/>
  <c r="AE114" i="2"/>
  <c r="AE116" i="2"/>
  <c r="AE119" i="2"/>
  <c r="AE117" i="2"/>
  <c r="AE137" i="2"/>
  <c r="AE142" i="2"/>
  <c r="AE154" i="2"/>
  <c r="AE167" i="2"/>
  <c r="AE175" i="2"/>
  <c r="AE187" i="2"/>
  <c r="AE200" i="2"/>
  <c r="AE202" i="2"/>
  <c r="AE190" i="2"/>
  <c r="AE214" i="2"/>
  <c r="AE216" i="2"/>
  <c r="AE208" i="2"/>
  <c r="AE220" i="2"/>
  <c r="AE223" i="2"/>
  <c r="AE225" i="2"/>
  <c r="AE228" i="2"/>
  <c r="AE234" i="2"/>
  <c r="AE8" i="2"/>
  <c r="AE18" i="2"/>
  <c r="AE22" i="2"/>
  <c r="AE28" i="2"/>
  <c r="AE39" i="2"/>
  <c r="AE49" i="2"/>
  <c r="AE58" i="2"/>
  <c r="AE65" i="2"/>
  <c r="AE161" i="2"/>
  <c r="AE95" i="2"/>
  <c r="AE110" i="2"/>
  <c r="AE121" i="2"/>
  <c r="AE135" i="2"/>
  <c r="AE144" i="2"/>
  <c r="AE145" i="2"/>
  <c r="AE153" i="2"/>
  <c r="AE173" i="2"/>
  <c r="AE176" i="2"/>
  <c r="AE183" i="2"/>
  <c r="AE184" i="2"/>
  <c r="AE186" i="2"/>
  <c r="AE188" i="2"/>
  <c r="AE201" i="2"/>
  <c r="AE231" i="2"/>
  <c r="AK16" i="2"/>
  <c r="AK51" i="2"/>
  <c r="AK59" i="2"/>
  <c r="AK48" i="2"/>
  <c r="AK60" i="2"/>
  <c r="AK61" i="2"/>
  <c r="AK77" i="2"/>
  <c r="AK78" i="2"/>
  <c r="AK82" i="2"/>
  <c r="AK85" i="2"/>
  <c r="AK89" i="2"/>
  <c r="AK100" i="2"/>
  <c r="AK101" i="2"/>
  <c r="AK106" i="2"/>
  <c r="AK125" i="2"/>
  <c r="AK127" i="2"/>
  <c r="AK128" i="2"/>
  <c r="AK131" i="2"/>
  <c r="AK136" i="2"/>
  <c r="AK138" i="2"/>
  <c r="AK148" i="2"/>
  <c r="AK151" i="2"/>
  <c r="AK155" i="2"/>
  <c r="AK162" i="2"/>
  <c r="AK168" i="2"/>
  <c r="AK172" i="2"/>
  <c r="AK156" i="2"/>
  <c r="AK169" i="2"/>
  <c r="AK170" i="2"/>
  <c r="AK178" i="2"/>
  <c r="AK182" i="2"/>
  <c r="AK203" i="2"/>
  <c r="AK204" i="2"/>
  <c r="AK205" i="2"/>
  <c r="AK206" i="2"/>
  <c r="AK222" i="2"/>
  <c r="AK226" i="2"/>
  <c r="AK12" i="2"/>
  <c r="AK14" i="2"/>
  <c r="AK17" i="2"/>
  <c r="AK23" i="2"/>
  <c r="AK25" i="2"/>
  <c r="AK33" i="2"/>
  <c r="AK35" i="2"/>
  <c r="AK47" i="2"/>
  <c r="AK50" i="2"/>
  <c r="AK75" i="2"/>
  <c r="AK80" i="2"/>
  <c r="AK209" i="2"/>
  <c r="AK98" i="2"/>
  <c r="AK91" i="2"/>
  <c r="AK99" i="2"/>
  <c r="AK103" i="2"/>
  <c r="AK111" i="2"/>
  <c r="AK114" i="2"/>
  <c r="AK116" i="2"/>
  <c r="AK119" i="2"/>
  <c r="AK117" i="2"/>
  <c r="AK137" i="2"/>
  <c r="AK142" i="2"/>
  <c r="AK154" i="2"/>
  <c r="AK167" i="2"/>
  <c r="AK175" i="2"/>
  <c r="AK187" i="2"/>
  <c r="AK200" i="2"/>
  <c r="AK202" i="2"/>
  <c r="AK190" i="2"/>
  <c r="AK214" i="2"/>
  <c r="AK216" i="2"/>
  <c r="AK208" i="2"/>
  <c r="AK220" i="2"/>
  <c r="AK223" i="2"/>
  <c r="AK225" i="2"/>
  <c r="AK228" i="2"/>
  <c r="AK234" i="2"/>
  <c r="AK8" i="2"/>
  <c r="AK18" i="2"/>
  <c r="AK22" i="2"/>
  <c r="AK28" i="2"/>
  <c r="AK39" i="2"/>
  <c r="AK49" i="2"/>
  <c r="AK58" i="2"/>
  <c r="AK65" i="2"/>
  <c r="AK161" i="2"/>
  <c r="AK95" i="2"/>
  <c r="AK110" i="2"/>
  <c r="AK121" i="2"/>
  <c r="AK135" i="2"/>
  <c r="AK144" i="2"/>
  <c r="AK145" i="2"/>
  <c r="AK153" i="2"/>
  <c r="AK173" i="2"/>
  <c r="AK176" i="2"/>
  <c r="AK183" i="2"/>
  <c r="AK184" i="2"/>
  <c r="AK186" i="2"/>
  <c r="AK188" i="2"/>
  <c r="AK201" i="2"/>
  <c r="AK231" i="2"/>
  <c r="AQ16" i="2"/>
  <c r="AQ51" i="2"/>
  <c r="AQ59" i="2"/>
  <c r="AQ48" i="2"/>
  <c r="AQ60" i="2"/>
  <c r="AQ61" i="2"/>
  <c r="AQ77" i="2"/>
  <c r="AQ78" i="2"/>
  <c r="AQ82" i="2"/>
  <c r="AQ85" i="2"/>
  <c r="AQ89" i="2"/>
  <c r="AQ100" i="2"/>
  <c r="AQ101" i="2"/>
  <c r="AQ106" i="2"/>
  <c r="AQ125" i="2"/>
  <c r="AQ127" i="2"/>
  <c r="AQ128" i="2"/>
  <c r="AQ131" i="2"/>
  <c r="AQ136" i="2"/>
  <c r="AQ138" i="2"/>
  <c r="AQ148" i="2"/>
  <c r="AQ151" i="2"/>
  <c r="AQ155" i="2"/>
  <c r="AQ162" i="2"/>
  <c r="AQ168" i="2"/>
  <c r="AQ172" i="2"/>
  <c r="AQ156" i="2"/>
  <c r="AQ169" i="2"/>
  <c r="AQ170" i="2"/>
  <c r="AQ178" i="2"/>
  <c r="AQ182" i="2"/>
  <c r="AQ203" i="2"/>
  <c r="AQ204" i="2"/>
  <c r="AQ205" i="2"/>
  <c r="AQ206" i="2"/>
  <c r="AQ222" i="2"/>
  <c r="AQ226" i="2"/>
  <c r="AQ12" i="2"/>
  <c r="AQ14" i="2"/>
  <c r="AQ17" i="2"/>
  <c r="AQ23" i="2"/>
  <c r="AQ25" i="2"/>
  <c r="AQ33" i="2"/>
  <c r="AQ35" i="2"/>
  <c r="AQ47" i="2"/>
  <c r="AQ50" i="2"/>
  <c r="AQ75" i="2"/>
  <c r="AQ80" i="2"/>
  <c r="AQ209" i="2"/>
  <c r="AQ98" i="2"/>
  <c r="AQ91" i="2"/>
  <c r="AQ99" i="2"/>
  <c r="AQ103" i="2"/>
  <c r="AQ111" i="2"/>
  <c r="AQ114" i="2"/>
  <c r="AQ116" i="2"/>
  <c r="AQ119" i="2"/>
  <c r="AQ117" i="2"/>
  <c r="AQ137" i="2"/>
  <c r="AQ142" i="2"/>
  <c r="AQ154" i="2"/>
  <c r="AQ167" i="2"/>
  <c r="AQ175" i="2"/>
  <c r="AQ187" i="2"/>
  <c r="AQ200" i="2"/>
  <c r="AQ202" i="2"/>
  <c r="AQ190" i="2"/>
  <c r="AQ214" i="2"/>
  <c r="AQ216" i="2"/>
  <c r="AQ208" i="2"/>
  <c r="AQ220" i="2"/>
  <c r="AQ223" i="2"/>
  <c r="AQ225" i="2"/>
  <c r="AQ228" i="2"/>
  <c r="AQ234" i="2"/>
  <c r="AQ8" i="2"/>
  <c r="AQ18" i="2"/>
  <c r="AQ22" i="2"/>
  <c r="AQ28" i="2"/>
  <c r="AQ39" i="2"/>
  <c r="AQ49" i="2"/>
  <c r="AQ58" i="2"/>
  <c r="AQ65" i="2"/>
  <c r="AQ161" i="2"/>
  <c r="AQ95" i="2"/>
  <c r="AQ110" i="2"/>
  <c r="AQ121" i="2"/>
  <c r="AQ135" i="2"/>
  <c r="AQ144" i="2"/>
  <c r="AQ145" i="2"/>
  <c r="AQ153" i="2"/>
  <c r="AQ173" i="2"/>
  <c r="AQ176" i="2"/>
  <c r="AQ183" i="2"/>
  <c r="AQ184" i="2"/>
  <c r="AQ186" i="2"/>
  <c r="AQ188" i="2"/>
  <c r="AQ201" i="2"/>
  <c r="AQ231" i="2"/>
  <c r="AW16" i="2"/>
  <c r="AW51" i="2"/>
  <c r="AW59" i="2"/>
  <c r="AW48" i="2"/>
  <c r="AW60" i="2"/>
  <c r="AW61" i="2"/>
  <c r="AW77" i="2"/>
  <c r="AW78" i="2"/>
  <c r="AW82" i="2"/>
  <c r="AW85" i="2"/>
  <c r="AW89" i="2"/>
  <c r="AW100" i="2"/>
  <c r="AW101" i="2"/>
  <c r="AW106" i="2"/>
  <c r="AW125" i="2"/>
  <c r="AW127" i="2"/>
  <c r="AW128" i="2"/>
  <c r="AW131" i="2"/>
  <c r="AW136" i="2"/>
  <c r="AW138" i="2"/>
  <c r="AW148" i="2"/>
  <c r="AW151" i="2"/>
  <c r="AW155" i="2"/>
  <c r="AW162" i="2"/>
  <c r="AW168" i="2"/>
  <c r="AW172" i="2"/>
  <c r="AW156" i="2"/>
  <c r="AW169" i="2"/>
  <c r="AW170" i="2"/>
  <c r="AW178" i="2"/>
  <c r="AW182" i="2"/>
  <c r="AW203" i="2"/>
  <c r="AW204" i="2"/>
  <c r="AW205" i="2"/>
  <c r="AW206" i="2"/>
  <c r="AW222" i="2"/>
  <c r="AW226" i="2"/>
  <c r="AW12" i="2"/>
  <c r="AW14" i="2"/>
  <c r="AW17" i="2"/>
  <c r="AW23" i="2"/>
  <c r="AW25" i="2"/>
  <c r="AW33" i="2"/>
  <c r="AW35" i="2"/>
  <c r="AW47" i="2"/>
  <c r="AW50" i="2"/>
  <c r="AW75" i="2"/>
  <c r="AW80" i="2"/>
  <c r="AW209" i="2"/>
  <c r="AW98" i="2"/>
  <c r="AW91" i="2"/>
  <c r="AW99" i="2"/>
  <c r="AW103" i="2"/>
  <c r="AW111" i="2"/>
  <c r="AW114" i="2"/>
  <c r="AW116" i="2"/>
  <c r="AW119" i="2"/>
  <c r="AW117" i="2"/>
  <c r="AW137" i="2"/>
  <c r="AW142" i="2"/>
  <c r="AW154" i="2"/>
  <c r="AW167" i="2"/>
  <c r="AW175" i="2"/>
  <c r="AW187" i="2"/>
  <c r="AW200" i="2"/>
  <c r="AW202" i="2"/>
  <c r="AW190" i="2"/>
  <c r="AW214" i="2"/>
  <c r="AW216" i="2"/>
  <c r="AW208" i="2"/>
  <c r="AW220" i="2"/>
  <c r="AW223" i="2"/>
  <c r="AW225" i="2"/>
  <c r="AW228" i="2"/>
  <c r="AW234" i="2"/>
  <c r="AW8" i="2"/>
  <c r="AW18" i="2"/>
  <c r="AW22" i="2"/>
  <c r="AW28" i="2"/>
  <c r="AW39" i="2"/>
  <c r="AW49" i="2"/>
  <c r="AW58" i="2"/>
  <c r="AW65" i="2"/>
  <c r="AW161" i="2"/>
  <c r="AW95" i="2"/>
  <c r="AW110" i="2"/>
  <c r="AW121" i="2"/>
  <c r="AW135" i="2"/>
  <c r="AW144" i="2"/>
  <c r="AW145" i="2"/>
  <c r="AW153" i="2"/>
  <c r="AW173" i="2"/>
  <c r="AW176" i="2"/>
  <c r="AW183" i="2"/>
  <c r="AW184" i="2"/>
  <c r="AW186" i="2"/>
  <c r="AW188" i="2"/>
  <c r="AW201" i="2"/>
  <c r="AW231" i="2"/>
  <c r="BC16" i="2"/>
  <c r="BC51" i="2"/>
  <c r="BC59" i="2"/>
  <c r="BC48" i="2"/>
  <c r="BC60" i="2"/>
  <c r="BC61" i="2"/>
  <c r="BC77" i="2"/>
  <c r="BC78" i="2"/>
  <c r="BC82" i="2"/>
  <c r="BC85" i="2"/>
  <c r="BC89" i="2"/>
  <c r="BC100" i="2"/>
  <c r="BC101" i="2"/>
  <c r="BC106" i="2"/>
  <c r="BC125" i="2"/>
  <c r="BC127" i="2"/>
  <c r="BC128" i="2"/>
  <c r="BC131" i="2"/>
  <c r="BC136" i="2"/>
  <c r="BC138" i="2"/>
  <c r="BC148" i="2"/>
  <c r="BC151" i="2"/>
  <c r="BC155" i="2"/>
  <c r="BC162" i="2"/>
  <c r="BC168" i="2"/>
  <c r="BC172" i="2"/>
  <c r="BC156" i="2"/>
  <c r="BC169" i="2"/>
  <c r="BC170" i="2"/>
  <c r="BC178" i="2"/>
  <c r="BC182" i="2"/>
  <c r="BC203" i="2"/>
  <c r="BC204" i="2"/>
  <c r="BC205" i="2"/>
  <c r="BC206" i="2"/>
  <c r="BC222" i="2"/>
  <c r="BC226" i="2"/>
  <c r="BC12" i="2"/>
  <c r="BC14" i="2"/>
  <c r="BC17" i="2"/>
  <c r="BC23" i="2"/>
  <c r="BC25" i="2"/>
  <c r="BC33" i="2"/>
  <c r="BC35" i="2"/>
  <c r="BC47" i="2"/>
  <c r="BC50" i="2"/>
  <c r="BC75" i="2"/>
  <c r="BC80" i="2"/>
  <c r="BC209" i="2"/>
  <c r="BC98" i="2"/>
  <c r="BC91" i="2"/>
  <c r="BC99" i="2"/>
  <c r="BC103" i="2"/>
  <c r="BC111" i="2"/>
  <c r="BC114" i="2"/>
  <c r="BC116" i="2"/>
  <c r="BC119" i="2"/>
  <c r="BC117" i="2"/>
  <c r="BC137" i="2"/>
  <c r="BC142" i="2"/>
  <c r="BC154" i="2"/>
  <c r="BC167" i="2"/>
  <c r="BC175" i="2"/>
  <c r="BC187" i="2"/>
  <c r="BC200" i="2"/>
  <c r="BC202" i="2"/>
  <c r="BC190" i="2"/>
  <c r="BC214" i="2"/>
  <c r="BC216" i="2"/>
  <c r="BC208" i="2"/>
  <c r="BC220" i="2"/>
  <c r="BC223" i="2"/>
  <c r="BC225" i="2"/>
  <c r="BC228" i="2"/>
  <c r="BC234" i="2"/>
  <c r="BC8" i="2"/>
  <c r="BC18" i="2"/>
  <c r="BC22" i="2"/>
  <c r="BC28" i="2"/>
  <c r="BC39" i="2"/>
  <c r="BC49" i="2"/>
  <c r="BC58" i="2"/>
  <c r="BC65" i="2"/>
  <c r="BC161" i="2"/>
  <c r="BC95" i="2"/>
  <c r="BC110" i="2"/>
  <c r="BC121" i="2"/>
  <c r="BC135" i="2"/>
  <c r="BC144" i="2"/>
  <c r="BC145" i="2"/>
  <c r="BC153" i="2"/>
  <c r="BC173" i="2"/>
  <c r="BC176" i="2"/>
  <c r="BC183" i="2"/>
  <c r="BC184" i="2"/>
  <c r="BC186" i="2"/>
  <c r="BC188" i="2"/>
  <c r="BC201" i="2"/>
  <c r="BC231" i="2"/>
  <c r="BI16" i="2"/>
  <c r="BI51" i="2"/>
  <c r="BI59" i="2"/>
  <c r="BI48" i="2"/>
  <c r="BI60" i="2"/>
  <c r="BI61" i="2"/>
  <c r="BI77" i="2"/>
  <c r="BI78" i="2"/>
  <c r="BI82" i="2"/>
  <c r="BI85" i="2"/>
  <c r="BI89" i="2"/>
  <c r="BI100" i="2"/>
  <c r="BI101" i="2"/>
  <c r="BI106" i="2"/>
  <c r="BI125" i="2"/>
  <c r="BI127" i="2"/>
  <c r="BI128" i="2"/>
  <c r="BI131" i="2"/>
  <c r="BI136" i="2"/>
  <c r="BI138" i="2"/>
  <c r="BI148" i="2"/>
  <c r="BI151" i="2"/>
  <c r="BI155" i="2"/>
  <c r="BI162" i="2"/>
  <c r="BI168" i="2"/>
  <c r="BI172" i="2"/>
  <c r="BI156" i="2"/>
  <c r="BI169" i="2"/>
  <c r="BI170" i="2"/>
  <c r="BI178" i="2"/>
  <c r="BI182" i="2"/>
  <c r="BI203" i="2"/>
  <c r="BI204" i="2"/>
  <c r="BI205" i="2"/>
  <c r="BI206" i="2"/>
  <c r="BI222" i="2"/>
  <c r="BI226" i="2"/>
  <c r="BI12" i="2"/>
  <c r="BI14" i="2"/>
  <c r="BI17" i="2"/>
  <c r="BI23" i="2"/>
  <c r="BI25" i="2"/>
  <c r="BI33" i="2"/>
  <c r="BI35" i="2"/>
  <c r="BI47" i="2"/>
  <c r="BI50" i="2"/>
  <c r="BI75" i="2"/>
  <c r="BI80" i="2"/>
  <c r="BI209" i="2"/>
  <c r="BI98" i="2"/>
  <c r="BI91" i="2"/>
  <c r="BI99" i="2"/>
  <c r="BI103" i="2"/>
  <c r="BI111" i="2"/>
  <c r="BI114" i="2"/>
  <c r="BI116" i="2"/>
  <c r="BI119" i="2"/>
  <c r="BI117" i="2"/>
  <c r="BI137" i="2"/>
  <c r="BI142" i="2"/>
  <c r="BI154" i="2"/>
  <c r="BI167" i="2"/>
  <c r="BI175" i="2"/>
  <c r="BI187" i="2"/>
  <c r="BI200" i="2"/>
  <c r="BI202" i="2"/>
  <c r="BI190" i="2"/>
  <c r="BI214" i="2"/>
  <c r="BI216" i="2"/>
  <c r="BI208" i="2"/>
  <c r="BI220" i="2"/>
  <c r="BI223" i="2"/>
  <c r="BI225" i="2"/>
  <c r="BI228" i="2"/>
  <c r="BI234" i="2"/>
  <c r="BI8" i="2"/>
  <c r="BI18" i="2"/>
  <c r="BI22" i="2"/>
  <c r="BI28" i="2"/>
  <c r="BI39" i="2"/>
  <c r="BI49" i="2"/>
  <c r="BI58" i="2"/>
  <c r="BI65" i="2"/>
  <c r="BI161" i="2"/>
  <c r="BI95" i="2"/>
  <c r="BI110" i="2"/>
  <c r="BI121" i="2"/>
  <c r="BI135" i="2"/>
  <c r="BI144" i="2"/>
  <c r="BI145" i="2"/>
  <c r="BI153" i="2"/>
  <c r="BI173" i="2"/>
  <c r="BI176" i="2"/>
  <c r="BI183" i="2"/>
  <c r="BI184" i="2"/>
  <c r="BI186" i="2"/>
  <c r="BI188" i="2"/>
  <c r="BI201" i="2"/>
  <c r="BI231" i="2"/>
  <c r="BO16" i="2"/>
  <c r="BO51" i="2"/>
  <c r="BO59" i="2"/>
  <c r="BO48" i="2"/>
  <c r="BO60" i="2"/>
  <c r="BO61" i="2"/>
  <c r="BO77" i="2"/>
  <c r="BO78" i="2"/>
  <c r="BO82" i="2"/>
  <c r="BO85" i="2"/>
  <c r="BO89" i="2"/>
  <c r="BO100" i="2"/>
  <c r="BO101" i="2"/>
  <c r="BO106" i="2"/>
  <c r="BO125" i="2"/>
  <c r="BO127" i="2"/>
  <c r="BO128" i="2"/>
  <c r="BO131" i="2"/>
  <c r="BO136" i="2"/>
  <c r="BO138" i="2"/>
  <c r="BO148" i="2"/>
  <c r="BO151" i="2"/>
  <c r="BO155" i="2"/>
  <c r="BO162" i="2"/>
  <c r="BO168" i="2"/>
  <c r="BO172" i="2"/>
  <c r="BO156" i="2"/>
  <c r="BO169" i="2"/>
  <c r="BO170" i="2"/>
  <c r="BO178" i="2"/>
  <c r="BO182" i="2"/>
  <c r="BO203" i="2"/>
  <c r="BO204" i="2"/>
  <c r="BO205" i="2"/>
  <c r="BO206" i="2"/>
  <c r="BO222" i="2"/>
  <c r="BO226" i="2"/>
  <c r="BO12" i="2"/>
  <c r="BO14" i="2"/>
  <c r="BO17" i="2"/>
  <c r="BO23" i="2"/>
  <c r="BO25" i="2"/>
  <c r="BO33" i="2"/>
  <c r="BO35" i="2"/>
  <c r="BO47" i="2"/>
  <c r="BO50" i="2"/>
  <c r="BO75" i="2"/>
  <c r="BO80" i="2"/>
  <c r="BO209" i="2"/>
  <c r="BO98" i="2"/>
  <c r="BO91" i="2"/>
  <c r="BO99" i="2"/>
  <c r="BO103" i="2"/>
  <c r="BO111" i="2"/>
  <c r="BO114" i="2"/>
  <c r="BO116" i="2"/>
  <c r="BO119" i="2"/>
  <c r="BO117" i="2"/>
  <c r="BO137" i="2"/>
  <c r="BO142" i="2"/>
  <c r="BO154" i="2"/>
  <c r="BO167" i="2"/>
  <c r="BO175" i="2"/>
  <c r="BO187" i="2"/>
  <c r="BO200" i="2"/>
  <c r="BO202" i="2"/>
  <c r="BO190" i="2"/>
  <c r="BO214" i="2"/>
  <c r="BO216" i="2"/>
  <c r="BO208" i="2"/>
  <c r="BO220" i="2"/>
  <c r="BO223" i="2"/>
  <c r="BO225" i="2"/>
  <c r="BO228" i="2"/>
  <c r="BO234" i="2"/>
  <c r="BO8" i="2"/>
  <c r="BO18" i="2"/>
  <c r="BO22" i="2"/>
  <c r="BO28" i="2"/>
  <c r="BO39" i="2"/>
  <c r="BO49" i="2"/>
  <c r="BO58" i="2"/>
  <c r="BO65" i="2"/>
  <c r="BO161" i="2"/>
  <c r="BO95" i="2"/>
  <c r="BO110" i="2"/>
  <c r="BO121" i="2"/>
  <c r="BO135" i="2"/>
  <c r="BO144" i="2"/>
  <c r="BO145" i="2"/>
  <c r="BO153" i="2"/>
  <c r="BO173" i="2"/>
  <c r="BO176" i="2"/>
  <c r="BO183" i="2"/>
  <c r="BO184" i="2"/>
  <c r="BO186" i="2"/>
  <c r="BO188" i="2"/>
  <c r="BO201" i="2"/>
  <c r="BO231" i="2"/>
  <c r="BU16" i="2"/>
  <c r="BU51" i="2"/>
  <c r="BU59" i="2"/>
  <c r="BU48" i="2"/>
  <c r="BU60" i="2"/>
  <c r="BU61" i="2"/>
  <c r="BU77" i="2"/>
  <c r="BU78" i="2"/>
  <c r="BU82" i="2"/>
  <c r="BU85" i="2"/>
  <c r="BU89" i="2"/>
  <c r="BU100" i="2"/>
  <c r="BU101" i="2"/>
  <c r="BU106" i="2"/>
  <c r="BU125" i="2"/>
  <c r="BU127" i="2"/>
  <c r="BU128" i="2"/>
  <c r="BU131" i="2"/>
  <c r="BU136" i="2"/>
  <c r="BU138" i="2"/>
  <c r="BU148" i="2"/>
  <c r="BU151" i="2"/>
  <c r="BU155" i="2"/>
  <c r="BU162" i="2"/>
  <c r="BU168" i="2"/>
  <c r="BU172" i="2"/>
  <c r="BU156" i="2"/>
  <c r="BU169" i="2"/>
  <c r="BU170" i="2"/>
  <c r="BU178" i="2"/>
  <c r="BU182" i="2"/>
  <c r="BU203" i="2"/>
  <c r="BU204" i="2"/>
  <c r="BU205" i="2"/>
  <c r="BU206" i="2"/>
  <c r="BU222" i="2"/>
  <c r="BU226" i="2"/>
  <c r="BU12" i="2"/>
  <c r="BU14" i="2"/>
  <c r="BU17" i="2"/>
  <c r="BU23" i="2"/>
  <c r="BU25" i="2"/>
  <c r="BU33" i="2"/>
  <c r="BU35" i="2"/>
  <c r="BU47" i="2"/>
  <c r="BU50" i="2"/>
  <c r="BU75" i="2"/>
  <c r="BU80" i="2"/>
  <c r="BU209" i="2"/>
  <c r="BU98" i="2"/>
  <c r="BU91" i="2"/>
  <c r="BU99" i="2"/>
  <c r="BU103" i="2"/>
  <c r="BU111" i="2"/>
  <c r="BU114" i="2"/>
  <c r="BU116" i="2"/>
  <c r="BU119" i="2"/>
  <c r="BU117" i="2"/>
  <c r="BU137" i="2"/>
  <c r="BU142" i="2"/>
  <c r="BU154" i="2"/>
  <c r="BU167" i="2"/>
  <c r="BU175" i="2"/>
  <c r="BU187" i="2"/>
  <c r="BU200" i="2"/>
  <c r="BU202" i="2"/>
  <c r="BU190" i="2"/>
  <c r="BU214" i="2"/>
  <c r="BU216" i="2"/>
  <c r="BU208" i="2"/>
  <c r="BU220" i="2"/>
  <c r="BU223" i="2"/>
  <c r="BU225" i="2"/>
  <c r="BU228" i="2"/>
  <c r="BU234" i="2"/>
  <c r="BU8" i="2"/>
  <c r="BU18" i="2"/>
  <c r="BU22" i="2"/>
  <c r="BU28" i="2"/>
  <c r="BU39" i="2"/>
  <c r="BU49" i="2"/>
  <c r="BU58" i="2"/>
  <c r="BU65" i="2"/>
  <c r="BU161" i="2"/>
  <c r="BU95" i="2"/>
  <c r="BU110" i="2"/>
  <c r="BU121" i="2"/>
  <c r="BU135" i="2"/>
  <c r="BU144" i="2"/>
  <c r="BU145" i="2"/>
  <c r="BU153" i="2"/>
  <c r="BU173" i="2"/>
  <c r="BU176" i="2"/>
  <c r="BU183" i="2"/>
  <c r="BU184" i="2"/>
  <c r="BU186" i="2"/>
  <c r="BU188" i="2"/>
  <c r="BU201" i="2"/>
  <c r="BU231" i="2"/>
  <c r="BU13" i="2"/>
  <c r="BO13" i="2"/>
  <c r="BI13" i="2"/>
  <c r="BC13" i="2"/>
  <c r="AW13" i="2"/>
  <c r="AQ13" i="2"/>
  <c r="AK13" i="2"/>
  <c r="AE13" i="2"/>
  <c r="Y13" i="2"/>
  <c r="S13" i="2"/>
  <c r="K16" i="2"/>
  <c r="K51" i="2"/>
  <c r="K59" i="2"/>
  <c r="K48" i="2"/>
  <c r="K60" i="2"/>
  <c r="K61" i="2"/>
  <c r="K77" i="2"/>
  <c r="K78" i="2"/>
  <c r="K82" i="2"/>
  <c r="K85" i="2"/>
  <c r="K89" i="2"/>
  <c r="K100" i="2"/>
  <c r="K101" i="2"/>
  <c r="K106" i="2"/>
  <c r="K125" i="2"/>
  <c r="K127" i="2"/>
  <c r="K128" i="2"/>
  <c r="K131" i="2"/>
  <c r="K136" i="2"/>
  <c r="K138" i="2"/>
  <c r="K148" i="2"/>
  <c r="K151" i="2"/>
  <c r="K155" i="2"/>
  <c r="K162" i="2"/>
  <c r="K168" i="2"/>
  <c r="K172" i="2"/>
  <c r="K156" i="2"/>
  <c r="K169" i="2"/>
  <c r="K170" i="2"/>
  <c r="K178" i="2"/>
  <c r="K182" i="2"/>
  <c r="K203" i="2"/>
  <c r="K204" i="2"/>
  <c r="K205" i="2"/>
  <c r="K206" i="2"/>
  <c r="K222" i="2"/>
  <c r="K226" i="2"/>
  <c r="K12" i="2"/>
  <c r="K14" i="2"/>
  <c r="K17" i="2"/>
  <c r="K23" i="2"/>
  <c r="K25" i="2"/>
  <c r="K33" i="2"/>
  <c r="K35" i="2"/>
  <c r="K47" i="2"/>
  <c r="K50" i="2"/>
  <c r="K75" i="2"/>
  <c r="K80" i="2"/>
  <c r="K209" i="2"/>
  <c r="K98" i="2"/>
  <c r="K91" i="2"/>
  <c r="K99" i="2"/>
  <c r="K103" i="2"/>
  <c r="K111" i="2"/>
  <c r="K114" i="2"/>
  <c r="K116" i="2"/>
  <c r="K119" i="2"/>
  <c r="K117" i="2"/>
  <c r="K137" i="2"/>
  <c r="K142" i="2"/>
  <c r="K154" i="2"/>
  <c r="K167" i="2"/>
  <c r="K175" i="2"/>
  <c r="K187" i="2"/>
  <c r="K200" i="2"/>
  <c r="K202" i="2"/>
  <c r="K190" i="2"/>
  <c r="K214" i="2"/>
  <c r="K216" i="2"/>
  <c r="K208" i="2"/>
  <c r="K220" i="2"/>
  <c r="K223" i="2"/>
  <c r="K225" i="2"/>
  <c r="K228" i="2"/>
  <c r="K234" i="2"/>
  <c r="K8" i="2"/>
  <c r="K18" i="2"/>
  <c r="K22" i="2"/>
  <c r="K28" i="2"/>
  <c r="K39" i="2"/>
  <c r="K49" i="2"/>
  <c r="K58" i="2"/>
  <c r="K65" i="2"/>
  <c r="K161" i="2"/>
  <c r="K95" i="2"/>
  <c r="K110" i="2"/>
  <c r="K121" i="2"/>
  <c r="K135" i="2"/>
  <c r="K144" i="2"/>
  <c r="K145" i="2"/>
  <c r="K153" i="2"/>
  <c r="K173" i="2"/>
  <c r="K176" i="2"/>
  <c r="K183" i="2"/>
  <c r="K184" i="2"/>
  <c r="K186" i="2"/>
  <c r="K188" i="2"/>
  <c r="K201" i="2"/>
  <c r="K231" i="2"/>
  <c r="K13" i="2"/>
  <c r="A22" i="5" l="1"/>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L102" i="2"/>
  <c r="L194" i="2"/>
  <c r="L141" i="2"/>
  <c r="L7" i="2"/>
  <c r="L69" i="2"/>
  <c r="L227" i="2"/>
  <c r="L57" i="2"/>
  <c r="L179" i="2"/>
  <c r="L143" i="2"/>
  <c r="L96" i="2"/>
  <c r="L150" i="2"/>
  <c r="L181" i="2"/>
  <c r="L210" i="2"/>
  <c r="L174" i="2"/>
  <c r="L24" i="2"/>
  <c r="L6" i="2"/>
  <c r="L229" i="2"/>
  <c r="L219" i="2"/>
  <c r="L212" i="2"/>
  <c r="L177" i="2"/>
  <c r="L149" i="2"/>
  <c r="L133" i="2"/>
  <c r="L127" i="2"/>
  <c r="L87" i="2"/>
  <c r="L66" i="2"/>
  <c r="L56" i="2"/>
  <c r="L55" i="2"/>
  <c r="L32" i="2"/>
  <c r="L15" i="2"/>
  <c r="L224" i="2"/>
  <c r="L221" i="2"/>
  <c r="L217" i="2"/>
  <c r="L191" i="2"/>
  <c r="L165" i="2"/>
  <c r="L157" i="2"/>
  <c r="L140" i="2"/>
  <c r="L134" i="2"/>
  <c r="L115" i="2"/>
  <c r="L196" i="2"/>
  <c r="L105" i="2"/>
  <c r="L92" i="2"/>
  <c r="L86" i="2"/>
  <c r="L84" i="2"/>
  <c r="L63" i="2"/>
  <c r="L29" i="2"/>
  <c r="L26" i="2"/>
  <c r="L21" i="2"/>
  <c r="L20" i="2"/>
  <c r="L19" i="2"/>
  <c r="L11" i="2"/>
  <c r="L5" i="2"/>
  <c r="H235" i="2"/>
  <c r="BV235" i="2" s="1"/>
  <c r="BX235" i="2" s="1"/>
  <c r="BY235" i="2" s="1"/>
  <c r="L211" i="2"/>
  <c r="L185" i="2"/>
  <c r="L158" i="2"/>
  <c r="L112" i="2"/>
  <c r="L107" i="2"/>
  <c r="L97" i="2"/>
  <c r="L94" i="2"/>
  <c r="L79" i="2"/>
  <c r="L71" i="2"/>
  <c r="L68" i="2"/>
  <c r="L67" i="2"/>
  <c r="L139" i="2"/>
  <c r="L81" i="2"/>
  <c r="L88" i="2"/>
  <c r="L51" i="2"/>
  <c r="L188" i="2"/>
  <c r="L176" i="2"/>
  <c r="L144" i="2"/>
  <c r="L95" i="2"/>
  <c r="L49" i="2"/>
  <c r="L18" i="2"/>
  <c r="L225" i="2"/>
  <c r="L216" i="2"/>
  <c r="L200" i="2"/>
  <c r="L154" i="2"/>
  <c r="L119" i="2"/>
  <c r="L103" i="2"/>
  <c r="L209" i="2"/>
  <c r="L47" i="2"/>
  <c r="L23" i="2"/>
  <c r="L222" i="2"/>
  <c r="L201" i="2"/>
  <c r="L183" i="2"/>
  <c r="L145" i="2"/>
  <c r="L110" i="2"/>
  <c r="L58" i="2"/>
  <c r="L22" i="2"/>
  <c r="L228" i="2"/>
  <c r="L208" i="2"/>
  <c r="L202" i="2"/>
  <c r="L167" i="2"/>
  <c r="L117" i="2"/>
  <c r="L111" i="2"/>
  <c r="L98" i="2"/>
  <c r="L50" i="2"/>
  <c r="L25" i="2"/>
  <c r="L85" i="2"/>
  <c r="L226" i="2"/>
  <c r="L148" i="2"/>
  <c r="L186" i="2"/>
  <c r="L173" i="2"/>
  <c r="L135" i="2"/>
  <c r="L161" i="2"/>
  <c r="L39" i="2"/>
  <c r="L8" i="2"/>
  <c r="L223" i="2"/>
  <c r="L214" i="2"/>
  <c r="L187" i="2"/>
  <c r="L142" i="2"/>
  <c r="L116" i="2"/>
  <c r="L99" i="2"/>
  <c r="L80" i="2"/>
  <c r="L35" i="2"/>
  <c r="L17" i="2"/>
  <c r="L203" i="2"/>
  <c r="L162" i="2"/>
  <c r="L100" i="2"/>
  <c r="L48" i="2"/>
  <c r="L231" i="2"/>
  <c r="L184" i="2"/>
  <c r="L153" i="2"/>
  <c r="L121" i="2"/>
  <c r="L65" i="2"/>
  <c r="L28" i="2"/>
  <c r="L234" i="2"/>
  <c r="L220" i="2"/>
  <c r="L190" i="2"/>
  <c r="L175" i="2"/>
  <c r="L137" i="2"/>
  <c r="L114" i="2"/>
  <c r="L91" i="2"/>
  <c r="L75" i="2"/>
  <c r="L33" i="2"/>
  <c r="L14" i="2"/>
  <c r="L206" i="2"/>
  <c r="L182" i="2"/>
  <c r="L156" i="2"/>
  <c r="L155" i="2"/>
  <c r="L136" i="2"/>
  <c r="L125" i="2"/>
  <c r="L89" i="2"/>
  <c r="L77" i="2"/>
  <c r="L204" i="2"/>
  <c r="L170" i="2"/>
  <c r="L168" i="2"/>
  <c r="L128" i="2"/>
  <c r="L169" i="2"/>
  <c r="L138" i="2"/>
  <c r="L78" i="2"/>
  <c r="L59" i="2"/>
  <c r="L46" i="2"/>
  <c r="L106" i="2"/>
  <c r="L61" i="2"/>
  <c r="L12" i="2"/>
  <c r="L205" i="2"/>
  <c r="L178" i="2"/>
  <c r="L172" i="2"/>
  <c r="L151" i="2"/>
  <c r="L131" i="2"/>
  <c r="L101" i="2"/>
  <c r="L82" i="2"/>
  <c r="L60" i="2"/>
  <c r="L16" i="2"/>
  <c r="L13" i="2"/>
  <c r="CB218" i="2" l="1"/>
  <c r="CC218" i="2" s="1"/>
  <c r="CB219" i="2"/>
  <c r="CC219" i="2" s="1"/>
  <c r="CB110" i="2"/>
  <c r="CC110" i="2" s="1"/>
  <c r="CB174" i="2"/>
  <c r="CC174" i="2" s="1"/>
  <c r="CB109" i="2"/>
  <c r="CC109" i="2" s="1"/>
  <c r="CB180" i="2"/>
  <c r="CC180" i="2" s="1"/>
  <c r="CB216" i="2"/>
  <c r="CC216" i="2" s="1"/>
  <c r="CB217" i="2"/>
  <c r="CC217" i="2" s="1"/>
  <c r="CB193" i="2"/>
  <c r="CC193" i="2" s="1"/>
  <c r="CB108" i="2"/>
  <c r="CC108" i="2" s="1"/>
  <c r="CB170" i="2"/>
  <c r="CC170" i="2" s="1"/>
  <c r="CB199" i="2"/>
  <c r="CC199" i="2" s="1"/>
  <c r="CB176" i="2"/>
  <c r="CC176" i="2" s="1"/>
  <c r="CB185" i="2"/>
  <c r="CC185" i="2" s="1"/>
  <c r="CB190" i="2"/>
  <c r="CC190" i="2" s="1"/>
  <c r="CB215" i="2"/>
  <c r="CC215" i="2" s="1"/>
  <c r="CB178" i="2"/>
  <c r="CC178" i="2" s="1"/>
  <c r="CB205" i="2"/>
  <c r="CC205" i="2" s="1"/>
  <c r="CB183" i="2"/>
  <c r="CC183" i="2" s="1"/>
  <c r="CB207" i="2"/>
  <c r="CC207" i="2" s="1"/>
  <c r="CB181" i="2"/>
  <c r="CC181" i="2" s="1"/>
  <c r="CB172" i="2"/>
  <c r="CC172" i="2" s="1"/>
  <c r="CB202" i="2"/>
  <c r="CC202" i="2" s="1"/>
  <c r="CB184" i="2"/>
  <c r="CC184" i="2" s="1"/>
  <c r="CB60" i="2"/>
  <c r="CC60" i="2" s="1"/>
  <c r="CB197" i="2"/>
  <c r="CC197" i="2" s="1"/>
  <c r="CB200" i="2"/>
  <c r="CC200" i="2" s="1"/>
  <c r="CB203" i="2"/>
  <c r="CC203" i="2" s="1"/>
  <c r="CB177" i="2"/>
  <c r="CC177" i="2" s="1"/>
  <c r="CB210" i="2"/>
  <c r="CC210" i="2" s="1"/>
  <c r="CB214" i="2"/>
  <c r="CC214" i="2" s="1"/>
  <c r="CB157" i="2"/>
  <c r="CC157" i="2" s="1"/>
  <c r="CB189" i="2"/>
  <c r="CC189" i="2" s="1"/>
  <c r="CB209" i="2"/>
  <c r="CC209" i="2" s="1"/>
  <c r="CB213" i="2"/>
  <c r="CC213" i="2" s="1"/>
  <c r="CB201" i="2"/>
  <c r="CC201" i="2" s="1"/>
  <c r="CB171" i="2"/>
  <c r="CC171" i="2" s="1"/>
  <c r="CB175" i="2"/>
  <c r="CC175" i="2" s="1"/>
  <c r="CB182" i="2"/>
  <c r="CC182" i="2" s="1"/>
  <c r="CB186" i="2"/>
  <c r="CC186" i="2" s="1"/>
  <c r="CB191" i="2"/>
  <c r="CC191" i="2" s="1"/>
  <c r="CB195" i="2"/>
  <c r="CC195" i="2" s="1"/>
  <c r="CB188" i="2"/>
  <c r="CC188" i="2" s="1"/>
  <c r="CB143" i="2"/>
  <c r="CC143" i="2" s="1"/>
  <c r="CB167" i="2"/>
  <c r="CC167" i="2" s="1"/>
  <c r="CB206" i="2"/>
  <c r="CC206" i="2" s="1"/>
  <c r="CB187" i="2"/>
  <c r="CC187" i="2" s="1"/>
  <c r="CB208" i="2"/>
  <c r="CC208" i="2" s="1"/>
  <c r="CB212" i="2"/>
  <c r="CC212" i="2" s="1"/>
  <c r="CB138" i="2"/>
  <c r="CC138" i="2" s="1"/>
  <c r="CB168" i="2"/>
  <c r="CC168" i="2" s="1"/>
  <c r="CB135" i="2"/>
  <c r="CC135" i="2" s="1"/>
  <c r="CB161" i="2"/>
  <c r="CC161" i="2" s="1"/>
  <c r="CB136" i="2"/>
  <c r="CC136" i="2" s="1"/>
  <c r="CB61" i="2"/>
  <c r="CC61" i="2" s="1"/>
  <c r="CB10" i="2"/>
  <c r="CC10" i="2" s="1"/>
  <c r="CB141" i="2"/>
  <c r="CC141" i="2" s="1"/>
  <c r="CB75" i="2"/>
  <c r="CC75" i="2" s="1"/>
  <c r="CB144" i="2"/>
  <c r="CC144" i="2" s="1"/>
  <c r="CB169" i="2"/>
  <c r="CC169" i="2" s="1"/>
  <c r="CB64" i="2"/>
  <c r="CC64" i="2" s="1"/>
  <c r="CB99" i="2"/>
  <c r="CC99" i="2" s="1"/>
  <c r="CB49" i="2"/>
  <c r="CC49" i="2" s="1"/>
  <c r="CB123" i="2"/>
  <c r="CC123" i="2" s="1"/>
  <c r="CB113" i="2"/>
  <c r="CC113" i="2" s="1"/>
  <c r="CB76" i="2"/>
  <c r="CC76" i="2" s="1"/>
  <c r="CB204" i="2"/>
  <c r="CC204" i="2" s="1"/>
  <c r="CB173" i="2"/>
  <c r="CC173" i="2" s="1"/>
  <c r="CB50" i="2"/>
  <c r="CC50" i="2" s="1"/>
  <c r="CB163" i="2"/>
  <c r="CC163" i="2" s="1"/>
  <c r="CB198" i="2"/>
  <c r="CC198" i="2" s="1"/>
  <c r="H82" i="2"/>
  <c r="BV82" i="2" s="1"/>
  <c r="BX82" i="2" s="1"/>
  <c r="BY82" i="2" s="1"/>
  <c r="CB77" i="2"/>
  <c r="CC77" i="2" s="1"/>
  <c r="H61" i="2"/>
  <c r="BV61" i="2" s="1"/>
  <c r="BX61" i="2" s="1"/>
  <c r="BY61" i="2" s="1"/>
  <c r="CB165" i="2"/>
  <c r="CC165" i="2" s="1"/>
  <c r="H168" i="2"/>
  <c r="BV168" i="2" s="1"/>
  <c r="BX168" i="2" s="1"/>
  <c r="BY168" i="2" s="1"/>
  <c r="CB107" i="2"/>
  <c r="CC107" i="2" s="1"/>
  <c r="H156" i="2"/>
  <c r="BV156" i="2" s="1"/>
  <c r="BX156" i="2" s="1"/>
  <c r="BY156" i="2" s="1"/>
  <c r="CB194" i="2"/>
  <c r="CC194" i="2" s="1"/>
  <c r="H137" i="2"/>
  <c r="BV137" i="2" s="1"/>
  <c r="BX137" i="2" s="1"/>
  <c r="BY137" i="2" s="1"/>
  <c r="CB26" i="2"/>
  <c r="CC26" i="2" s="1"/>
  <c r="H153" i="2"/>
  <c r="BV153" i="2" s="1"/>
  <c r="BX153" i="2" s="1"/>
  <c r="BY153" i="2" s="1"/>
  <c r="CB39" i="2"/>
  <c r="CC39" i="2" s="1"/>
  <c r="H142" i="2"/>
  <c r="BV142" i="2" s="1"/>
  <c r="BX142" i="2" s="1"/>
  <c r="BY142" i="2" s="1"/>
  <c r="CB147" i="2"/>
  <c r="CC147" i="2" s="1"/>
  <c r="H173" i="2"/>
  <c r="BV173" i="2" s="1"/>
  <c r="BX173" i="2" s="1"/>
  <c r="BY173" i="2" s="1"/>
  <c r="CB154" i="2"/>
  <c r="CC154" i="2" s="1"/>
  <c r="H111" i="2"/>
  <c r="BV111" i="2" s="1"/>
  <c r="BX111" i="2" s="1"/>
  <c r="BY111" i="2" s="1"/>
  <c r="CB148" i="2"/>
  <c r="CC148" i="2" s="1"/>
  <c r="H110" i="2"/>
  <c r="BV110" i="2" s="1"/>
  <c r="BX110" i="2" s="1"/>
  <c r="BY110" i="2" s="1"/>
  <c r="CB114" i="2"/>
  <c r="CC114" i="2" s="1"/>
  <c r="H216" i="2"/>
  <c r="BV216" i="2" s="1"/>
  <c r="BX216" i="2" s="1"/>
  <c r="BY216" i="2" s="1"/>
  <c r="CB67" i="2"/>
  <c r="CC67" i="2" s="1"/>
  <c r="H51" i="2"/>
  <c r="BV51" i="2" s="1"/>
  <c r="BX51" i="2" s="1"/>
  <c r="BY51" i="2" s="1"/>
  <c r="CB45" i="2"/>
  <c r="CC45" i="2" s="1"/>
  <c r="H94" i="2"/>
  <c r="BV94" i="2" s="1"/>
  <c r="BX94" i="2" s="1"/>
  <c r="BY94" i="2" s="1"/>
  <c r="CB40" i="2"/>
  <c r="CC40" i="2" s="1"/>
  <c r="H127" i="2"/>
  <c r="BV127" i="2" s="1"/>
  <c r="BX127" i="2" s="1"/>
  <c r="BY127" i="2" s="1"/>
  <c r="CB53" i="2"/>
  <c r="CC53" i="2" s="1"/>
  <c r="H24" i="2"/>
  <c r="BV24" i="2" s="1"/>
  <c r="BX24" i="2" s="1"/>
  <c r="BY24" i="2" s="1"/>
  <c r="CB7" i="2"/>
  <c r="CC7" i="2" s="1"/>
  <c r="H57" i="2"/>
  <c r="BV57" i="2" s="1"/>
  <c r="BX57" i="2" s="1"/>
  <c r="BY57" i="2" s="1"/>
  <c r="CB8" i="2"/>
  <c r="CC8" i="2" s="1"/>
  <c r="H101" i="2"/>
  <c r="BV101" i="2" s="1"/>
  <c r="BX101" i="2" s="1"/>
  <c r="BY101" i="2" s="1"/>
  <c r="CB87" i="2"/>
  <c r="CC87" i="2" s="1"/>
  <c r="H106" i="2"/>
  <c r="BV106" i="2" s="1"/>
  <c r="BX106" i="2" s="1"/>
  <c r="BY106" i="2" s="1"/>
  <c r="CB122" i="2"/>
  <c r="CC122" i="2" s="1"/>
  <c r="H170" i="2"/>
  <c r="BV170" i="2" s="1"/>
  <c r="BX170" i="2" s="1"/>
  <c r="BY170" i="2" s="1"/>
  <c r="CB58" i="2"/>
  <c r="CC58" i="2" s="1"/>
  <c r="H182" i="2"/>
  <c r="BV182" i="2" s="1"/>
  <c r="BX182" i="2" s="1"/>
  <c r="BY182" i="2" s="1"/>
  <c r="CB30" i="2"/>
  <c r="CC30" i="2" s="1"/>
  <c r="H175" i="2"/>
  <c r="BV175" i="2" s="1"/>
  <c r="BX175" i="2" s="1"/>
  <c r="BY175" i="2" s="1"/>
  <c r="CB43" i="2"/>
  <c r="CC43" i="2" s="1"/>
  <c r="H162" i="2"/>
  <c r="BV162" i="2" s="1"/>
  <c r="BX162" i="2" s="1"/>
  <c r="BY162" i="2" s="1"/>
  <c r="CB22" i="2"/>
  <c r="CC22" i="2" s="1"/>
  <c r="H187" i="2"/>
  <c r="BV187" i="2" s="1"/>
  <c r="BX187" i="2" s="1"/>
  <c r="BY187" i="2" s="1"/>
  <c r="CB95" i="2"/>
  <c r="CC95" i="2" s="1"/>
  <c r="H186" i="2"/>
  <c r="BV186" i="2" s="1"/>
  <c r="BX186" i="2" s="1"/>
  <c r="BY186" i="2" s="1"/>
  <c r="CB96" i="2"/>
  <c r="CC96" i="2" s="1"/>
  <c r="H117" i="2"/>
  <c r="BV117" i="2" s="1"/>
  <c r="BX117" i="2" s="1"/>
  <c r="BY117" i="2" s="1"/>
  <c r="CB73" i="2"/>
  <c r="CC73" i="2" s="1"/>
  <c r="H145" i="2"/>
  <c r="BV145" i="2" s="1"/>
  <c r="BX145" i="2" s="1"/>
  <c r="BY145" i="2" s="1"/>
  <c r="CB98" i="2"/>
  <c r="CC98" i="2" s="1"/>
  <c r="H119" i="2"/>
  <c r="BV119" i="2" s="1"/>
  <c r="BX119" i="2" s="1"/>
  <c r="BY119" i="2" s="1"/>
  <c r="CB38" i="2"/>
  <c r="CC38" i="2" s="1"/>
  <c r="H144" i="2"/>
  <c r="BV144" i="2" s="1"/>
  <c r="BX144" i="2" s="1"/>
  <c r="BY144" i="2" s="1"/>
  <c r="CB28" i="2"/>
  <c r="CC28" i="2" s="1"/>
  <c r="H68" i="2"/>
  <c r="BV68" i="2" s="1"/>
  <c r="BX68" i="2" s="1"/>
  <c r="BY68" i="2" s="1"/>
  <c r="CB18" i="2"/>
  <c r="CC18" i="2" s="1"/>
  <c r="H185" i="2"/>
  <c r="BV185" i="2" s="1"/>
  <c r="BX185" i="2" s="1"/>
  <c r="BY185" i="2" s="1"/>
  <c r="CB19" i="2"/>
  <c r="CC19" i="2" s="1"/>
  <c r="H56" i="2"/>
  <c r="BV56" i="2" s="1"/>
  <c r="BX56" i="2" s="1"/>
  <c r="BY56" i="2" s="1"/>
  <c r="CB90" i="2"/>
  <c r="CC90" i="2" s="1"/>
  <c r="H219" i="2"/>
  <c r="BV219" i="2" s="1"/>
  <c r="BX219" i="2" s="1"/>
  <c r="BY219" i="2" s="1"/>
  <c r="CB102" i="2"/>
  <c r="CC102" i="2" s="1"/>
  <c r="H96" i="2"/>
  <c r="BV96" i="2" s="1"/>
  <c r="BX96" i="2" s="1"/>
  <c r="BY96" i="2" s="1"/>
  <c r="CB115" i="2"/>
  <c r="CC115" i="2" s="1"/>
  <c r="H194" i="2"/>
  <c r="BV194" i="2" s="1"/>
  <c r="BX194" i="2" s="1"/>
  <c r="BY194" i="2" s="1"/>
  <c r="CB14" i="2"/>
  <c r="CC14" i="2" s="1"/>
  <c r="H131" i="2"/>
  <c r="BV131" i="2" s="1"/>
  <c r="BX131" i="2" s="1"/>
  <c r="BY131" i="2" s="1"/>
  <c r="CB153" i="2"/>
  <c r="CC153" i="2" s="1"/>
  <c r="H46" i="2"/>
  <c r="BV46" i="2" s="1"/>
  <c r="BX46" i="2" s="1"/>
  <c r="BY46" i="2" s="1"/>
  <c r="CB78" i="2"/>
  <c r="CC78" i="2" s="1"/>
  <c r="H169" i="2"/>
  <c r="BV169" i="2" s="1"/>
  <c r="BX169" i="2" s="1"/>
  <c r="BY169" i="2" s="1"/>
  <c r="CB128" i="2"/>
  <c r="CC128" i="2" s="1"/>
  <c r="H204" i="2"/>
  <c r="BV204" i="2" s="1"/>
  <c r="BX204" i="2" s="1"/>
  <c r="BY204" i="2" s="1"/>
  <c r="CB159" i="2"/>
  <c r="CC159" i="2" s="1"/>
  <c r="H136" i="2"/>
  <c r="BV136" i="2" s="1"/>
  <c r="BX136" i="2" s="1"/>
  <c r="BY136" i="2" s="1"/>
  <c r="CB152" i="2"/>
  <c r="CC152" i="2" s="1"/>
  <c r="H206" i="2"/>
  <c r="BV206" i="2" s="1"/>
  <c r="BX206" i="2" s="1"/>
  <c r="BY206" i="2" s="1"/>
  <c r="CB37" i="2"/>
  <c r="CC37" i="2" s="1"/>
  <c r="H91" i="2"/>
  <c r="BV91" i="2" s="1"/>
  <c r="BX91" i="2" s="1"/>
  <c r="BY91" i="2" s="1"/>
  <c r="CB72" i="2"/>
  <c r="CC72" i="2" s="1"/>
  <c r="H190" i="2"/>
  <c r="BV190" i="2" s="1"/>
  <c r="BX190" i="2" s="1"/>
  <c r="BY190" i="2" s="1"/>
  <c r="CB47" i="2"/>
  <c r="CC47" i="2" s="1"/>
  <c r="H65" i="2"/>
  <c r="BV65" i="2" s="1"/>
  <c r="BX65" i="2" s="1"/>
  <c r="BY65" i="2" s="1"/>
  <c r="CB116" i="2"/>
  <c r="CC116" i="2" s="1"/>
  <c r="H231" i="2"/>
  <c r="BV231" i="2" s="1"/>
  <c r="BX231" i="2" s="1"/>
  <c r="BY231" i="2" s="1"/>
  <c r="CB142" i="2"/>
  <c r="CC142" i="2" s="1"/>
  <c r="H203" i="2"/>
  <c r="BV203" i="2" s="1"/>
  <c r="BX203" i="2" s="1"/>
  <c r="BY203" i="2" s="1"/>
  <c r="CB84" i="2"/>
  <c r="CC84" i="2" s="1"/>
  <c r="H99" i="2"/>
  <c r="BV99" i="2" s="1"/>
  <c r="BX99" i="2" s="1"/>
  <c r="BY99" i="2" s="1"/>
  <c r="CB111" i="2"/>
  <c r="CC111" i="2" s="1"/>
  <c r="H214" i="2"/>
  <c r="BV214" i="2" s="1"/>
  <c r="BX214" i="2" s="1"/>
  <c r="BY214" i="2" s="1"/>
  <c r="CB25" i="2"/>
  <c r="CC25" i="2" s="1"/>
  <c r="H161" i="2"/>
  <c r="BV161" i="2" s="1"/>
  <c r="BX161" i="2" s="1"/>
  <c r="BY161" i="2" s="1"/>
  <c r="CB196" i="2"/>
  <c r="CC196" i="2" s="1"/>
  <c r="H148" i="2"/>
  <c r="BV148" i="2" s="1"/>
  <c r="BX148" i="2" s="1"/>
  <c r="BY148" i="2" s="1"/>
  <c r="CB79" i="2"/>
  <c r="CC79" i="2" s="1"/>
  <c r="H50" i="2"/>
  <c r="BV50" i="2" s="1"/>
  <c r="BX50" i="2" s="1"/>
  <c r="BY50" i="2" s="1"/>
  <c r="CB130" i="2"/>
  <c r="CC130" i="2" s="1"/>
  <c r="H167" i="2"/>
  <c r="BV167" i="2" s="1"/>
  <c r="BX167" i="2" s="1"/>
  <c r="BY167" i="2" s="1"/>
  <c r="CB124" i="2"/>
  <c r="CC124" i="2" s="1"/>
  <c r="H22" i="2"/>
  <c r="BV22" i="2" s="1"/>
  <c r="BX22" i="2" s="1"/>
  <c r="BY22" i="2" s="1"/>
  <c r="CB133" i="2"/>
  <c r="CC133" i="2" s="1"/>
  <c r="H183" i="2"/>
  <c r="BV183" i="2" s="1"/>
  <c r="BX183" i="2" s="1"/>
  <c r="BY183" i="2" s="1"/>
  <c r="CB155" i="2"/>
  <c r="CC155" i="2" s="1"/>
  <c r="H47" i="2"/>
  <c r="BV47" i="2" s="1"/>
  <c r="BX47" i="2" s="1"/>
  <c r="BY47" i="2" s="1"/>
  <c r="CB68" i="2"/>
  <c r="CC68" i="2" s="1"/>
  <c r="H154" i="2"/>
  <c r="BV154" i="2" s="1"/>
  <c r="BX154" i="2" s="1"/>
  <c r="BY154" i="2" s="1"/>
  <c r="CB34" i="2"/>
  <c r="CC34" i="2" s="1"/>
  <c r="H18" i="2"/>
  <c r="BV18" i="2" s="1"/>
  <c r="BX18" i="2" s="1"/>
  <c r="BY18" i="2" s="1"/>
  <c r="CB106" i="2"/>
  <c r="CC106" i="2" s="1"/>
  <c r="H176" i="2"/>
  <c r="BV176" i="2" s="1"/>
  <c r="BX176" i="2" s="1"/>
  <c r="BY176" i="2" s="1"/>
  <c r="CB82" i="2"/>
  <c r="CC82" i="2" s="1"/>
  <c r="H81" i="2"/>
  <c r="BV81" i="2" s="1"/>
  <c r="BX81" i="2" s="1"/>
  <c r="BY81" i="2" s="1"/>
  <c r="CB33" i="2"/>
  <c r="CC33" i="2" s="1"/>
  <c r="H71" i="2"/>
  <c r="BV71" i="2" s="1"/>
  <c r="BX71" i="2" s="1"/>
  <c r="BY71" i="2" s="1"/>
  <c r="CB44" i="2"/>
  <c r="CC44" i="2" s="1"/>
  <c r="H107" i="2"/>
  <c r="BV107" i="2" s="1"/>
  <c r="BX107" i="2" s="1"/>
  <c r="BY107" i="2" s="1"/>
  <c r="CB70" i="2"/>
  <c r="CC70" i="2" s="1"/>
  <c r="H211" i="2"/>
  <c r="BV211" i="2" s="1"/>
  <c r="BX211" i="2" s="1"/>
  <c r="BY211" i="2" s="1"/>
  <c r="CB129" i="2"/>
  <c r="CC129" i="2" s="1"/>
  <c r="H15" i="2"/>
  <c r="BV15" i="2" s="1"/>
  <c r="BX15" i="2" s="1"/>
  <c r="BY15" i="2" s="1"/>
  <c r="CB62" i="2"/>
  <c r="CC62" i="2" s="1"/>
  <c r="H66" i="2"/>
  <c r="BV66" i="2" s="1"/>
  <c r="BX66" i="2" s="1"/>
  <c r="BY66" i="2" s="1"/>
  <c r="CB42" i="2"/>
  <c r="CC42" i="2" s="1"/>
  <c r="H149" i="2"/>
  <c r="BV149" i="2" s="1"/>
  <c r="BX149" i="2" s="1"/>
  <c r="BY149" i="2" s="1"/>
  <c r="CB80" i="2"/>
  <c r="CC80" i="2" s="1"/>
  <c r="H229" i="2"/>
  <c r="BV229" i="2" s="1"/>
  <c r="BX229" i="2" s="1"/>
  <c r="BY229" i="2" s="1"/>
  <c r="CB121" i="2"/>
  <c r="CC121" i="2" s="1"/>
  <c r="H210" i="2"/>
  <c r="BV210" i="2" s="1"/>
  <c r="BX210" i="2" s="1"/>
  <c r="BY210" i="2" s="1"/>
  <c r="CB15" i="2"/>
  <c r="CC15" i="2" s="1"/>
  <c r="H143" i="2"/>
  <c r="BV143" i="2" s="1"/>
  <c r="BX143" i="2" s="1"/>
  <c r="BY143" i="2" s="1"/>
  <c r="CB35" i="2"/>
  <c r="CC35" i="2" s="1"/>
  <c r="H69" i="2"/>
  <c r="BV69" i="2" s="1"/>
  <c r="BX69" i="2" s="1"/>
  <c r="BY69" i="2" s="1"/>
  <c r="CB179" i="2"/>
  <c r="CC179" i="2" s="1"/>
  <c r="H102" i="2"/>
  <c r="BV102" i="2" s="1"/>
  <c r="BX102" i="2" s="1"/>
  <c r="BY102" i="2" s="1"/>
  <c r="CB9" i="2"/>
  <c r="CC9" i="2" s="1"/>
  <c r="H172" i="2"/>
  <c r="BV172" i="2" s="1"/>
  <c r="BX172" i="2" s="1"/>
  <c r="BY172" i="2" s="1"/>
  <c r="CB46" i="2"/>
  <c r="CC46" i="2" s="1"/>
  <c r="H78" i="2"/>
  <c r="BV78" i="2" s="1"/>
  <c r="BX78" i="2" s="1"/>
  <c r="BY78" i="2" s="1"/>
  <c r="CB81" i="2"/>
  <c r="CC81" i="2" s="1"/>
  <c r="H89" i="2"/>
  <c r="BV89" i="2" s="1"/>
  <c r="BX89" i="2" s="1"/>
  <c r="BY89" i="2" s="1"/>
  <c r="CB103" i="2"/>
  <c r="CC103" i="2" s="1"/>
  <c r="H33" i="2"/>
  <c r="BV33" i="2" s="1"/>
  <c r="BX33" i="2" s="1"/>
  <c r="BY33" i="2" s="1"/>
  <c r="CB71" i="2"/>
  <c r="CC71" i="2" s="1"/>
  <c r="H234" i="2"/>
  <c r="BV234" i="2" s="1"/>
  <c r="BX234" i="2" s="1"/>
  <c r="BY234" i="2" s="1"/>
  <c r="CB89" i="2"/>
  <c r="CC89" i="2" s="1"/>
  <c r="H100" i="2"/>
  <c r="BV100" i="2" s="1"/>
  <c r="BX100" i="2" s="1"/>
  <c r="BY100" i="2" s="1"/>
  <c r="CB145" i="2"/>
  <c r="CC145" i="2" s="1"/>
  <c r="H35" i="2"/>
  <c r="BV35" i="2" s="1"/>
  <c r="BX35" i="2" s="1"/>
  <c r="BY35" i="2" s="1"/>
  <c r="CB83" i="2"/>
  <c r="CC83" i="2" s="1"/>
  <c r="H8" i="2"/>
  <c r="BV8" i="2" s="1"/>
  <c r="BX8" i="2" s="1"/>
  <c r="BY8" i="2" s="1"/>
  <c r="CB91" i="2"/>
  <c r="CC91" i="2" s="1"/>
  <c r="H85" i="2"/>
  <c r="BV85" i="2" s="1"/>
  <c r="BX85" i="2" s="1"/>
  <c r="BY85" i="2" s="1"/>
  <c r="CB100" i="2"/>
  <c r="CC100" i="2" s="1"/>
  <c r="H208" i="2"/>
  <c r="BV208" i="2" s="1"/>
  <c r="BX208" i="2" s="1"/>
  <c r="BY208" i="2" s="1"/>
  <c r="CB27" i="2"/>
  <c r="CC27" i="2" s="1"/>
  <c r="H222" i="2"/>
  <c r="BV222" i="2" s="1"/>
  <c r="BX222" i="2" s="1"/>
  <c r="BY222" i="2" s="1"/>
  <c r="CB29" i="2"/>
  <c r="CC29" i="2" s="1"/>
  <c r="H103" i="2"/>
  <c r="BV103" i="2" s="1"/>
  <c r="BX103" i="2" s="1"/>
  <c r="BY103" i="2" s="1"/>
  <c r="CB101" i="2"/>
  <c r="CC101" i="2" s="1"/>
  <c r="H95" i="2"/>
  <c r="BV95" i="2" s="1"/>
  <c r="BX95" i="2" s="1"/>
  <c r="BY95" i="2" s="1"/>
  <c r="CB94" i="2"/>
  <c r="CC94" i="2" s="1"/>
  <c r="H67" i="2"/>
  <c r="BV67" i="2" s="1"/>
  <c r="BX67" i="2" s="1"/>
  <c r="BY67" i="2" s="1"/>
  <c r="CB41" i="2"/>
  <c r="CC41" i="2" s="1"/>
  <c r="H158" i="2"/>
  <c r="BV158" i="2" s="1"/>
  <c r="BX158" i="2" s="1"/>
  <c r="BY158" i="2" s="1"/>
  <c r="CB65" i="2"/>
  <c r="CC65" i="2" s="1"/>
  <c r="H55" i="2"/>
  <c r="BV55" i="2" s="1"/>
  <c r="BX55" i="2" s="1"/>
  <c r="BY55" i="2" s="1"/>
  <c r="CB118" i="2"/>
  <c r="CC118" i="2" s="1"/>
  <c r="H212" i="2"/>
  <c r="BV212" i="2" s="1"/>
  <c r="BX212" i="2" s="1"/>
  <c r="BY212" i="2" s="1"/>
  <c r="CB16" i="2"/>
  <c r="CC16" i="2" s="1"/>
  <c r="H150" i="2"/>
  <c r="BV150" i="2" s="1"/>
  <c r="BX150" i="2" s="1"/>
  <c r="BY150" i="2" s="1"/>
  <c r="CB24" i="2"/>
  <c r="CC24" i="2" s="1"/>
  <c r="H141" i="2"/>
  <c r="BV141" i="2" s="1"/>
  <c r="BX141" i="2" s="1"/>
  <c r="BY141" i="2" s="1"/>
  <c r="CB11" i="2"/>
  <c r="CC11" i="2" s="1"/>
  <c r="H13" i="2"/>
  <c r="BV13" i="2" s="1"/>
  <c r="BX13" i="2" s="1"/>
  <c r="BY13" i="2" s="1"/>
  <c r="CB150" i="2"/>
  <c r="CC150" i="2" s="1"/>
  <c r="H178" i="2"/>
  <c r="BV178" i="2" s="1"/>
  <c r="BX178" i="2" s="1"/>
  <c r="BY178" i="2" s="1"/>
  <c r="CB105" i="2"/>
  <c r="CC105" i="2" s="1"/>
  <c r="H138" i="2"/>
  <c r="BV138" i="2" s="1"/>
  <c r="BX138" i="2" s="1"/>
  <c r="BY138" i="2" s="1"/>
  <c r="CB149" i="2"/>
  <c r="CC149" i="2" s="1"/>
  <c r="H125" i="2"/>
  <c r="BV125" i="2" s="1"/>
  <c r="BX125" i="2" s="1"/>
  <c r="BY125" i="2" s="1"/>
  <c r="CB158" i="2"/>
  <c r="CC158" i="2" s="1"/>
  <c r="H75" i="2"/>
  <c r="BV75" i="2" s="1"/>
  <c r="BX75" i="2" s="1"/>
  <c r="BY75" i="2" s="1"/>
  <c r="CB88" i="2"/>
  <c r="CC88" i="2" s="1"/>
  <c r="H28" i="2"/>
  <c r="BV28" i="2" s="1"/>
  <c r="BX28" i="2" s="1"/>
  <c r="BY28" i="2" s="1"/>
  <c r="CB119" i="2"/>
  <c r="CC119" i="2" s="1"/>
  <c r="H184" i="2"/>
  <c r="BV184" i="2" s="1"/>
  <c r="BX184" i="2" s="1"/>
  <c r="BY184" i="2" s="1"/>
  <c r="CB162" i="2"/>
  <c r="CC162" i="2" s="1"/>
  <c r="H80" i="2"/>
  <c r="BV80" i="2" s="1"/>
  <c r="BX80" i="2" s="1"/>
  <c r="BY80" i="2" s="1"/>
  <c r="CB21" i="2"/>
  <c r="CC21" i="2" s="1"/>
  <c r="H39" i="2"/>
  <c r="BV39" i="2" s="1"/>
  <c r="BX39" i="2" s="1"/>
  <c r="BY39" i="2" s="1"/>
  <c r="CB104" i="2"/>
  <c r="CC104" i="2" s="1"/>
  <c r="H25" i="2"/>
  <c r="BV25" i="2" s="1"/>
  <c r="BX25" i="2" s="1"/>
  <c r="BY25" i="2" s="1"/>
  <c r="CB86" i="2"/>
  <c r="CC86" i="2" s="1"/>
  <c r="H228" i="2"/>
  <c r="BV228" i="2" s="1"/>
  <c r="BX228" i="2" s="1"/>
  <c r="BY228" i="2" s="1"/>
  <c r="CB146" i="2"/>
  <c r="CC146" i="2" s="1"/>
  <c r="H23" i="2"/>
  <c r="BV23" i="2" s="1"/>
  <c r="BX23" i="2" s="1"/>
  <c r="BY23" i="2" s="1"/>
  <c r="CB112" i="2"/>
  <c r="CC112" i="2" s="1"/>
  <c r="H225" i="2"/>
  <c r="BV225" i="2" s="1"/>
  <c r="BX225" i="2" s="1"/>
  <c r="BY225" i="2" s="1"/>
  <c r="CB48" i="2"/>
  <c r="CC48" i="2" s="1"/>
  <c r="H88" i="2"/>
  <c r="BV88" i="2" s="1"/>
  <c r="BX88" i="2" s="1"/>
  <c r="BY88" i="2" s="1"/>
  <c r="CB132" i="2"/>
  <c r="CC132" i="2" s="1"/>
  <c r="H97" i="2"/>
  <c r="BV97" i="2" s="1"/>
  <c r="BX97" i="2" s="1"/>
  <c r="BY97" i="2" s="1"/>
  <c r="CB66" i="2"/>
  <c r="CC66" i="2" s="1"/>
  <c r="H224" i="2"/>
  <c r="BV224" i="2" s="1"/>
  <c r="BX224" i="2" s="1"/>
  <c r="BY224" i="2" s="1"/>
  <c r="CB59" i="2"/>
  <c r="CC59" i="2" s="1"/>
  <c r="H133" i="2"/>
  <c r="BV133" i="2" s="1"/>
  <c r="BX133" i="2" s="1"/>
  <c r="BY133" i="2" s="1"/>
  <c r="CB164" i="2"/>
  <c r="CC164" i="2" s="1"/>
  <c r="H174" i="2"/>
  <c r="BV174" i="2" s="1"/>
  <c r="BX174" i="2" s="1"/>
  <c r="BY174" i="2" s="1"/>
  <c r="CB12" i="2"/>
  <c r="CC12" i="2" s="1"/>
  <c r="H227" i="2"/>
  <c r="BV227" i="2" s="1"/>
  <c r="BX227" i="2" s="1"/>
  <c r="BY227" i="2" s="1"/>
  <c r="CB74" i="2"/>
  <c r="CC74" i="2" s="1"/>
  <c r="H16" i="2"/>
  <c r="BV16" i="2" s="1"/>
  <c r="BX16" i="2" s="1"/>
  <c r="BY16" i="2" s="1"/>
  <c r="CB31" i="2"/>
  <c r="CC31" i="2" s="1"/>
  <c r="H205" i="2"/>
  <c r="BV205" i="2" s="1"/>
  <c r="BX205" i="2" s="1"/>
  <c r="BY205" i="2" s="1"/>
  <c r="CB166" i="2"/>
  <c r="CC166" i="2" s="1"/>
  <c r="H60" i="2"/>
  <c r="BV60" i="2" s="1"/>
  <c r="BX60" i="2" s="1"/>
  <c r="BY60" i="2" s="1"/>
  <c r="CB131" i="2"/>
  <c r="CC131" i="2" s="1"/>
  <c r="H151" i="2"/>
  <c r="BV151" i="2" s="1"/>
  <c r="BX151" i="2" s="1"/>
  <c r="BY151" i="2" s="1"/>
  <c r="CB92" i="2"/>
  <c r="CC92" i="2" s="1"/>
  <c r="H12" i="2"/>
  <c r="BV12" i="2" s="1"/>
  <c r="BX12" i="2" s="1"/>
  <c r="BY12" i="2" s="1"/>
  <c r="CB117" i="2"/>
  <c r="CC117" i="2" s="1"/>
  <c r="H59" i="2"/>
  <c r="BV59" i="2" s="1"/>
  <c r="BX59" i="2" s="1"/>
  <c r="BY59" i="2" s="1"/>
  <c r="CB57" i="2"/>
  <c r="CC57" i="2" s="1"/>
  <c r="H128" i="2"/>
  <c r="BV128" i="2" s="1"/>
  <c r="BX128" i="2" s="1"/>
  <c r="BY128" i="2" s="1"/>
  <c r="CB54" i="2"/>
  <c r="CC54" i="2" s="1"/>
  <c r="H77" i="2"/>
  <c r="BV77" i="2" s="1"/>
  <c r="BX77" i="2" s="1"/>
  <c r="BY77" i="2" s="1"/>
  <c r="CB56" i="2"/>
  <c r="CC56" i="2" s="1"/>
  <c r="H155" i="2"/>
  <c r="BV155" i="2" s="1"/>
  <c r="BX155" i="2" s="1"/>
  <c r="BY155" i="2" s="1"/>
  <c r="CB160" i="2"/>
  <c r="CC160" i="2" s="1"/>
  <c r="H14" i="2"/>
  <c r="BV14" i="2" s="1"/>
  <c r="BX14" i="2" s="1"/>
  <c r="BY14" i="2" s="1"/>
  <c r="CB23" i="2"/>
  <c r="CC23" i="2" s="1"/>
  <c r="H114" i="2"/>
  <c r="BV114" i="2" s="1"/>
  <c r="BX114" i="2" s="1"/>
  <c r="BY114" i="2" s="1"/>
  <c r="CB134" i="2"/>
  <c r="CC134" i="2" s="1"/>
  <c r="H220" i="2"/>
  <c r="BV220" i="2" s="1"/>
  <c r="BX220" i="2" s="1"/>
  <c r="BY220" i="2" s="1"/>
  <c r="CB126" i="2"/>
  <c r="CC126" i="2" s="1"/>
  <c r="H121" i="2"/>
  <c r="BV121" i="2" s="1"/>
  <c r="BX121" i="2" s="1"/>
  <c r="BY121" i="2" s="1"/>
  <c r="CB139" i="2"/>
  <c r="CC139" i="2" s="1"/>
  <c r="H48" i="2"/>
  <c r="BV48" i="2" s="1"/>
  <c r="BX48" i="2" s="1"/>
  <c r="BY48" i="2" s="1"/>
  <c r="CB32" i="2"/>
  <c r="CC32" i="2" s="1"/>
  <c r="H17" i="2"/>
  <c r="BV17" i="2" s="1"/>
  <c r="BX17" i="2" s="1"/>
  <c r="BY17" i="2" s="1"/>
  <c r="CB20" i="2"/>
  <c r="CC20" i="2" s="1"/>
  <c r="H116" i="2"/>
  <c r="BV116" i="2" s="1"/>
  <c r="BX116" i="2" s="1"/>
  <c r="BY116" i="2" s="1"/>
  <c r="CB120" i="2"/>
  <c r="CC120" i="2" s="1"/>
  <c r="H223" i="2"/>
  <c r="BV223" i="2" s="1"/>
  <c r="BX223" i="2" s="1"/>
  <c r="BY223" i="2" s="1"/>
  <c r="CB140" i="2"/>
  <c r="CC140" i="2" s="1"/>
  <c r="H135" i="2"/>
  <c r="BV135" i="2" s="1"/>
  <c r="BX135" i="2" s="1"/>
  <c r="BY135" i="2" s="1"/>
  <c r="CB17" i="2"/>
  <c r="CC17" i="2" s="1"/>
  <c r="H226" i="2"/>
  <c r="BV226" i="2" s="1"/>
  <c r="BX226" i="2" s="1"/>
  <c r="BY226" i="2" s="1"/>
  <c r="CB156" i="2"/>
  <c r="CC156" i="2" s="1"/>
  <c r="H98" i="2"/>
  <c r="BV98" i="2" s="1"/>
  <c r="BX98" i="2" s="1"/>
  <c r="BY98" i="2" s="1"/>
  <c r="CB63" i="2"/>
  <c r="CC63" i="2" s="1"/>
  <c r="H202" i="2"/>
  <c r="BV202" i="2" s="1"/>
  <c r="BX202" i="2" s="1"/>
  <c r="BY202" i="2" s="1"/>
  <c r="CB127" i="2"/>
  <c r="CC127" i="2" s="1"/>
  <c r="H58" i="2"/>
  <c r="BV58" i="2" s="1"/>
  <c r="BX58" i="2" s="1"/>
  <c r="BY58" i="2" s="1"/>
  <c r="CB93" i="2"/>
  <c r="CC93" i="2" s="1"/>
  <c r="H201" i="2"/>
  <c r="BV201" i="2" s="1"/>
  <c r="BX201" i="2" s="1"/>
  <c r="BY201" i="2" s="1"/>
  <c r="CB97" i="2"/>
  <c r="CC97" i="2" s="1"/>
  <c r="H209" i="2"/>
  <c r="BV209" i="2" s="1"/>
  <c r="BX209" i="2" s="1"/>
  <c r="BY209" i="2" s="1"/>
  <c r="CB211" i="2"/>
  <c r="CC211" i="2" s="1"/>
  <c r="H200" i="2"/>
  <c r="BV200" i="2" s="1"/>
  <c r="BX200" i="2" s="1"/>
  <c r="BY200" i="2" s="1"/>
  <c r="CB36" i="2"/>
  <c r="CC36" i="2" s="1"/>
  <c r="H49" i="2"/>
  <c r="BV49" i="2" s="1"/>
  <c r="BX49" i="2" s="1"/>
  <c r="BY49" i="2" s="1"/>
  <c r="CB137" i="2"/>
  <c r="CC137" i="2" s="1"/>
  <c r="H188" i="2"/>
  <c r="BV188" i="2" s="1"/>
  <c r="BX188" i="2" s="1"/>
  <c r="BY188" i="2" s="1"/>
  <c r="CB85" i="2"/>
  <c r="CC85" i="2" s="1"/>
  <c r="H139" i="2"/>
  <c r="BV139" i="2" s="1"/>
  <c r="BX139" i="2" s="1"/>
  <c r="BY139" i="2" s="1"/>
  <c r="CB192" i="2"/>
  <c r="CC192" i="2" s="1"/>
  <c r="H79" i="2"/>
  <c r="BV79" i="2" s="1"/>
  <c r="BX79" i="2" s="1"/>
  <c r="BY79" i="2" s="1"/>
  <c r="CB55" i="2"/>
  <c r="CC55" i="2" s="1"/>
  <c r="H112" i="2"/>
  <c r="BV112" i="2" s="1"/>
  <c r="BX112" i="2" s="1"/>
  <c r="BY112" i="2" s="1"/>
  <c r="CB125" i="2"/>
  <c r="CC125" i="2" s="1"/>
  <c r="H32" i="2"/>
  <c r="BV32" i="2" s="1"/>
  <c r="BX32" i="2" s="1"/>
  <c r="BY32" i="2" s="1"/>
  <c r="CB52" i="2"/>
  <c r="CC52" i="2" s="1"/>
  <c r="H87" i="2"/>
  <c r="BV87" i="2" s="1"/>
  <c r="BX87" i="2" s="1"/>
  <c r="BY87" i="2" s="1"/>
  <c r="CB151" i="2"/>
  <c r="CC151" i="2" s="1"/>
  <c r="H177" i="2"/>
  <c r="BV177" i="2" s="1"/>
  <c r="BX177" i="2" s="1"/>
  <c r="BY177" i="2" s="1"/>
  <c r="CB51" i="2"/>
  <c r="CC51" i="2" s="1"/>
  <c r="H6" i="2"/>
  <c r="BV6" i="2" s="1"/>
  <c r="BX6" i="2" s="1"/>
  <c r="BY6" i="2" s="1"/>
  <c r="CB5" i="2"/>
  <c r="H181" i="2"/>
  <c r="BV181" i="2" s="1"/>
  <c r="BX181" i="2" s="1"/>
  <c r="BY181" i="2" s="1"/>
  <c r="CB13" i="2"/>
  <c r="CC13" i="2" s="1"/>
  <c r="H179" i="2"/>
  <c r="BV179" i="2" s="1"/>
  <c r="BX179" i="2" s="1"/>
  <c r="BY179" i="2" s="1"/>
  <c r="CB69" i="2"/>
  <c r="CC69" i="2" s="1"/>
  <c r="H7" i="2"/>
  <c r="BV7" i="2" s="1"/>
  <c r="BX7" i="2" s="1"/>
  <c r="BY7" i="2" s="1"/>
  <c r="CB6" i="2"/>
  <c r="CC6" i="2" s="1"/>
  <c r="H5" i="2"/>
  <c r="BV5" i="2" s="1"/>
  <c r="BX5" i="2" s="1"/>
  <c r="BY5" i="2" s="1"/>
  <c r="H21" i="2"/>
  <c r="BV21" i="2" s="1"/>
  <c r="BX21" i="2" s="1"/>
  <c r="BY21" i="2" s="1"/>
  <c r="H84" i="2"/>
  <c r="BV84" i="2" s="1"/>
  <c r="BX84" i="2" s="1"/>
  <c r="BY84" i="2" s="1"/>
  <c r="H196" i="2"/>
  <c r="BV196" i="2" s="1"/>
  <c r="BX196" i="2" s="1"/>
  <c r="BY196" i="2" s="1"/>
  <c r="H157" i="2"/>
  <c r="BV157" i="2" s="1"/>
  <c r="BX157" i="2" s="1"/>
  <c r="BY157" i="2" s="1"/>
  <c r="H221" i="2"/>
  <c r="BV221" i="2" s="1"/>
  <c r="BX221" i="2" s="1"/>
  <c r="BY221" i="2" s="1"/>
  <c r="H11" i="2"/>
  <c r="BV11" i="2" s="1"/>
  <c r="BX11" i="2" s="1"/>
  <c r="BY11" i="2" s="1"/>
  <c r="H26" i="2"/>
  <c r="BV26" i="2" s="1"/>
  <c r="BX26" i="2" s="1"/>
  <c r="BY26" i="2" s="1"/>
  <c r="H86" i="2"/>
  <c r="BV86" i="2" s="1"/>
  <c r="BX86" i="2" s="1"/>
  <c r="BY86" i="2" s="1"/>
  <c r="H115" i="2"/>
  <c r="BV115" i="2" s="1"/>
  <c r="BX115" i="2" s="1"/>
  <c r="BY115" i="2" s="1"/>
  <c r="H165" i="2"/>
  <c r="BV165" i="2" s="1"/>
  <c r="BX165" i="2" s="1"/>
  <c r="BY165" i="2" s="1"/>
  <c r="H19" i="2"/>
  <c r="BV19" i="2" s="1"/>
  <c r="BX19" i="2" s="1"/>
  <c r="BY19" i="2" s="1"/>
  <c r="H29" i="2"/>
  <c r="BV29" i="2" s="1"/>
  <c r="BX29" i="2" s="1"/>
  <c r="BY29" i="2" s="1"/>
  <c r="H92" i="2"/>
  <c r="BV92" i="2" s="1"/>
  <c r="BX92" i="2" s="1"/>
  <c r="BY92" i="2" s="1"/>
  <c r="H134" i="2"/>
  <c r="BV134" i="2" s="1"/>
  <c r="BX134" i="2" s="1"/>
  <c r="BY134" i="2" s="1"/>
  <c r="H191" i="2"/>
  <c r="BV191" i="2" s="1"/>
  <c r="BX191" i="2" s="1"/>
  <c r="BY191" i="2" s="1"/>
  <c r="H20" i="2"/>
  <c r="BV20" i="2" s="1"/>
  <c r="BX20" i="2" s="1"/>
  <c r="BY20" i="2" s="1"/>
  <c r="H63" i="2"/>
  <c r="BV63" i="2" s="1"/>
  <c r="BX63" i="2" s="1"/>
  <c r="BY63" i="2" s="1"/>
  <c r="H105" i="2"/>
  <c r="BV105" i="2" s="1"/>
  <c r="BX105" i="2" s="1"/>
  <c r="BY105" i="2" s="1"/>
  <c r="H140" i="2"/>
  <c r="BV140" i="2" s="1"/>
  <c r="BX140" i="2" s="1"/>
  <c r="BY140" i="2" s="1"/>
  <c r="H217" i="2"/>
  <c r="BV217" i="2" s="1"/>
  <c r="BX217" i="2" s="1"/>
  <c r="BY217" i="2" s="1"/>
  <c r="BY2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E10" authorId="0" shapeId="0" xr:uid="{0FFA7F40-3B57-4FBB-916C-3152C66BD7E2}">
      <text>
        <r>
          <rPr>
            <b/>
            <sz val="9"/>
            <color indexed="81"/>
            <rFont val="Tahoma"/>
            <family val="2"/>
          </rPr>
          <t>Sjoerd Jaarsma:</t>
        </r>
        <r>
          <rPr>
            <sz val="9"/>
            <color indexed="81"/>
            <rFont val="Tahoma"/>
            <family val="2"/>
          </rPr>
          <t xml:space="preserve">
ALIJEV Daniël alleen inschrijven na overlegging van betalingsbewijs van 30 euro of meer.</t>
        </r>
      </text>
    </comment>
    <comment ref="I87" authorId="0" shapeId="0" xr:uid="{4E48BE2E-38AB-44F5-871E-75CC8820602A}">
      <text>
        <r>
          <rPr>
            <b/>
            <sz val="9"/>
            <color indexed="81"/>
            <rFont val="Tahoma"/>
            <family val="2"/>
          </rPr>
          <t>Sjoerd Jaarsma:</t>
        </r>
        <r>
          <rPr>
            <sz val="9"/>
            <color indexed="81"/>
            <rFont val="Tahoma"/>
            <family val="2"/>
          </rPr>
          <t xml:space="preserve">
ouder gemaakt 2010
</t>
        </r>
      </text>
    </comment>
    <comment ref="I118" authorId="0" shapeId="0" xr:uid="{D4807A8A-88B8-4928-8925-483DA81EDE57}">
      <text>
        <r>
          <rPr>
            <b/>
            <sz val="9"/>
            <color indexed="81"/>
            <rFont val="Tahoma"/>
            <family val="2"/>
          </rPr>
          <t>Sjoerd Jaarsma:</t>
        </r>
        <r>
          <rPr>
            <sz val="9"/>
            <color indexed="81"/>
            <rFont val="Tahoma"/>
            <family val="2"/>
          </rPr>
          <t xml:space="preserve">
ouder gemaakt van 2010</t>
        </r>
      </text>
    </comment>
    <comment ref="C121" authorId="0" shapeId="0" xr:uid="{0B25E69B-AF32-44ED-B314-00B790616312}">
      <text>
        <r>
          <rPr>
            <b/>
            <sz val="9"/>
            <color indexed="81"/>
            <rFont val="Tahoma"/>
            <family val="2"/>
          </rPr>
          <t>Sjoerd Jaarsma:</t>
        </r>
        <r>
          <rPr>
            <sz val="9"/>
            <color indexed="81"/>
            <rFont val="Tahoma"/>
            <family val="2"/>
          </rPr>
          <t xml:space="preserve">
Betalingsbewijs vragen
</t>
        </r>
      </text>
    </comment>
    <comment ref="E193" authorId="0" shapeId="0" xr:uid="{935BA49F-D329-436B-A29E-B974BF7B0304}">
      <text>
        <r>
          <rPr>
            <b/>
            <sz val="9"/>
            <color indexed="81"/>
            <rFont val="Tahoma"/>
            <family val="2"/>
          </rPr>
          <t>Sjoerd Jaarsma:</t>
        </r>
        <r>
          <rPr>
            <sz val="9"/>
            <color indexed="81"/>
            <rFont val="Tahoma"/>
            <family val="2"/>
          </rPr>
          <t xml:space="preserve">
Jesse van der Waal alleen inschrijven na overlegging van betaalbewijs van 30 euro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<sst xmlns="http://schemas.openxmlformats.org/spreadsheetml/2006/main" count="2310" uniqueCount="768">
  <si>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</si>
  <si>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</si>
  <si>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</si>
  <si>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</si>
  <si>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</si>
  <si>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</si>
  <si>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</si>
  <si>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</si>
  <si>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</si>
  <si>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</si>
  <si>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</si>
  <si>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</si>
  <si>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</si>
  <si>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</si>
  <si>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</si>
  <si>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</si>
  <si>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</si>
  <si>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</si>
  <si>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</si>
  <si>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</si>
  <si>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</si>
  <si>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</si>
  <si>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</si>
  <si>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</si>
  <si>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</si>
  <si>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</si>
  <si>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</si>
  <si>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</si>
  <si>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</si>
  <si>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</si>
  <si>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</si>
  <si>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</si>
  <si>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</si>
  <si>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</si>
  <si>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</si>
  <si>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</si>
  <si>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</si>
  <si>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</si>
  <si>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</si>
  <si>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</si>
  <si>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</si>
  <si>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</si>
  <si>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</si>
  <si>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</si>
  <si>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</si>
  <si>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</si>
  <si>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</si>
  <si>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</si>
  <si>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</si>
  <si>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</si>
  <si>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</si>
  <si>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</si>
  <si>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</si>
  <si>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</si>
  <si>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</si>
  <si>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</si>
  <si>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</si>
  <si>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</si>
  <si>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</si>
  <si>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</si>
  <si>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</si>
  <si>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</si>
  <si>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</si>
  <si>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</si>
  <si>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</si>
  <si>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</si>
  <si>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</si>
  <si>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</si>
  <si>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</si>
  <si>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</si>
  <si>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</si>
  <si>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</si>
  <si>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</si>
  <si>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</si>
  <si>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</si>
  <si>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</si>
  <si>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</si>
  <si>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</si>
  <si>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</si>
  <si>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</si>
  <si>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</si>
  <si>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</si>
  <si>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</si>
  <si>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</si>
  <si>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</si>
  <si>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</si>
  <si>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</si>
  <si>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</si>
  <si>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</si>
  <si>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</si>
  <si>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</si>
  <si>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</si>
  <si>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</si>
  <si>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</si>
  <si>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</si>
  <si>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</si>
  <si>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</si>
  <si>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</si>
  <si>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</si>
  <si>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</si>
  <si>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</si>
  <si>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</si>
  <si>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</si>
  <si>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</si>
  <si>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</si>
  <si>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</si>
  <si>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</si>
  <si>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</si>
  <si>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</si>
  <si>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</si>
  <si>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</si>
  <si>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</si>
  <si>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</si>
  <si>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</si>
  <si>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</si>
  <si>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</si>
  <si>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</si>
  <si>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</si>
  <si>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</si>
  <si>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</si>
  <si>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</si>
  <si>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</si>
  <si>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</si>
  <si>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</si>
  <si>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</si>
  <si>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</si>
  <si>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</si>
  <si>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</si>
  <si>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</si>
  <si>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</si>
  <si>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</si>
  <si>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</si>
  <si>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</si>
  <si>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</si>
  <si>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</si>
  <si>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</si>
  <si>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</si>
  <si>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</si>
  <si>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</si>
  <si>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</si>
  <si>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</si>
  <si>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</si>
  <si>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</si>
  <si>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</si>
  <si>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</si>
  <si>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</si>
  <si>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</si>
  <si>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</si>
  <si>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</si>
  <si>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</si>
  <si>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</si>
  <si>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</si>
  <si>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</si>
  <si>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</si>
  <si>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</si>
  <si>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</si>
  <si>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</si>
  <si>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</si>
  <si>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</si>
  <si>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</si>
  <si>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</si>
  <si>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</si>
  <si>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</si>
  <si>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</si>
  <si>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</si>
  <si>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</si>
  <si>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</si>
  <si>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</si>
  <si>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</si>
  <si>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</si>
  <si>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</si>
  <si>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</si>
  <si>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FURLANI Luca</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</si>
  <si>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</si>
  <si>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</si>
  <si>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</si>
  <si>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</si>
  <si>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</si>
  <si>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</si>
  <si>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</si>
  <si>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</si>
  <si>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</si>
  <si>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</si>
  <si>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</si>
  <si>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</si>
  <si>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</si>
  <si>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</si>
  <si>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</si>
  <si>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</si>
  <si>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</si>
  <si>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</si>
  <si>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</si>
  <si>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</si>
  <si>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</si>
  <si>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</si>
  <si>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</si>
  <si>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</si>
  <si>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</si>
  <si>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</si>
  <si>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</si>
  <si>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</si>
  <si>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</si>
  <si>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</si>
  <si>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</si>
  <si>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</si>
  <si>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</si>
  <si>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</si>
  <si>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</si>
  <si>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</si>
  <si>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</si>
  <si>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</si>
  <si>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</si>
  <si>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</si>
  <si>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</si>
  <si>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</si>
  <si>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</si>
  <si>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</si>
  <si>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</si>
  <si>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</si>
  <si>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Schermen Rotterdam Zaïr</t>
  </si>
  <si>
    <t>KOSINKA Adam</t>
  </si>
  <si>
    <t>KRAUS Aaron</t>
  </si>
  <si>
    <t>LENTING Nathan</t>
  </si>
  <si>
    <t>MEEVIS Jurre</t>
  </si>
  <si>
    <t>MEEVIS Lennert</t>
  </si>
  <si>
    <t>MINDERAA Timo</t>
  </si>
  <si>
    <t>MULDERS Hugo</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</si>
  <si>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</si>
  <si>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</si>
  <si>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</si>
  <si>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</si>
  <si>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</si>
  <si>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</si>
  <si>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</si>
  <si>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</si>
  <si>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</si>
  <si>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</si>
  <si>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</si>
  <si>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</si>
  <si>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</si>
  <si>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</si>
  <si>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</si>
  <si>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</si>
  <si>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</si>
  <si>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</si>
  <si>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</si>
  <si>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</si>
  <si>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</si>
  <si>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</si>
  <si>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</si>
  <si>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</si>
  <si>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</si>
  <si>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</si>
  <si>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</si>
  <si>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</si>
  <si>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</si>
  <si>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</si>
  <si>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</si>
  <si>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</si>
  <si>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</si>
  <si>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</si>
  <si>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</si>
  <si>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</si>
  <si>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</si>
  <si>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</si>
  <si>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</si>
  <si>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</si>
  <si>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</si>
  <si>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</si>
  <si>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</si>
  <si>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</si>
  <si>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</si>
  <si>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</si>
  <si>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</si>
  <si>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</si>
  <si>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</si>
  <si>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</si>
  <si>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</si>
  <si>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</si>
  <si>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</si>
  <si>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</si>
  <si>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</si>
  <si>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</si>
  <si>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</si>
  <si>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</si>
  <si>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</si>
  <si>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</si>
  <si>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</si>
  <si>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</si>
  <si>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</si>
  <si>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</si>
  <si>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</si>
  <si>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</si>
  <si>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</si>
  <si>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</si>
  <si>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</si>
  <si>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</si>
  <si>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</si>
  <si>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</si>
  <si>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</si>
  <si>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</si>
  <si>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</si>
  <si>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</si>
  <si>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</si>
  <si>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</si>
  <si>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</si>
  <si>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</si>
  <si>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</si>
  <si>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</si>
  <si>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</si>
  <si>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</si>
  <si>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</si>
  <si>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</si>
  <si>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</si>
  <si>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</si>
  <si>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</si>
  <si>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</si>
  <si>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</si>
  <si>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</si>
  <si>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</si>
  <si>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</si>
  <si>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</si>
  <si>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</si>
  <si>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</si>
  <si>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</si>
  <si>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</si>
  <si>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</si>
  <si>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</si>
  <si>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</si>
  <si>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</si>
  <si>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</si>
  <si>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</si>
  <si>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</si>
  <si>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</si>
  <si>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</si>
  <si>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</si>
  <si>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</si>
  <si>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</si>
  <si>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</si>
  <si>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</si>
  <si>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</si>
  <si>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</si>
  <si>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</si>
  <si>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</si>
  <si>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</si>
  <si>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</si>
  <si>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</si>
  <si>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</si>
  <si>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</si>
  <si>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</si>
  <si>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</si>
  <si>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</si>
  <si>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</si>
  <si>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</si>
  <si>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</si>
  <si>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</si>
  <si>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</si>
  <si>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</si>
  <si>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</si>
  <si>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</si>
  <si>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</si>
  <si>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</si>
  <si>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</si>
  <si>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</si>
  <si>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</si>
  <si>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</si>
  <si>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</si>
  <si>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</si>
  <si>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</si>
  <si>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</si>
  <si>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</si>
  <si>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</si>
  <si>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</si>
  <si>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</si>
  <si>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</si>
  <si>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</si>
  <si>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</si>
  <si>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</si>
  <si>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</si>
  <si>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</si>
  <si>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</si>
  <si>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</si>
  <si>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</si>
  <si>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</si>
  <si>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</si>
  <si>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</si>
  <si>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</si>
  <si>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</si>
  <si>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</si>
  <si>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</si>
  <si>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</si>
  <si>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</si>
  <si>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</si>
  <si>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</si>
  <si>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</si>
  <si>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</si>
  <si>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</si>
  <si>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</si>
  <si>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</si>
  <si>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</si>
  <si>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</si>
  <si>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</si>
  <si>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</si>
  <si>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</si>
  <si>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</si>
  <si>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</si>
  <si>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</si>
  <si>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</si>
  <si>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</si>
  <si>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</si>
  <si>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</si>
  <si>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</si>
  <si>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</si>
  <si>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</si>
  <si>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</si>
  <si>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</si>
  <si>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</si>
  <si>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</si>
  <si>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</si>
  <si>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</si>
  <si>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</si>
  <si>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</si>
  <si>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</si>
  <si>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</si>
  <si>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</si>
  <si>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</si>
  <si>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</si>
  <si>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</si>
  <si>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</si>
  <si>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</si>
  <si>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</si>
  <si>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</si>
  <si>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</si>
  <si>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</si>
  <si>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</si>
  <si>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</si>
  <si>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</si>
  <si>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</si>
  <si>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</si>
  <si>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</si>
  <si>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</si>
  <si>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</si>
  <si>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</si>
  <si>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</si>
  <si>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</si>
  <si>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</si>
  <si>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</si>
  <si>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</si>
  <si>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</si>
  <si>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</si>
  <si>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</si>
  <si>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</si>
  <si>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</si>
  <si>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</si>
  <si>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</si>
  <si>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</si>
  <si>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</si>
  <si>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</si>
  <si>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</si>
  <si>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</si>
  <si>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</si>
  <si>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</si>
  <si>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</si>
  <si>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</si>
  <si>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</si>
  <si>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</si>
  <si>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</si>
  <si>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</si>
  <si>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</si>
  <si>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</si>
  <si>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</si>
  <si>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</si>
  <si>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</si>
  <si>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</si>
  <si>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</si>
  <si>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</si>
  <si>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</si>
  <si>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</si>
  <si>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</si>
  <si>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</si>
  <si>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</si>
  <si>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</si>
  <si>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</si>
  <si>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</si>
  <si>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</si>
  <si>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</si>
  <si>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</si>
  <si>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</si>
  <si>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</si>
  <si>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</si>
  <si>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</si>
  <si>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</si>
  <si>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</si>
  <si>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</si>
  <si>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</si>
  <si>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</si>
  <si>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</si>
  <si>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</si>
  <si>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</si>
  <si>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</si>
  <si>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</si>
  <si>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</si>
  <si>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</si>
  <si>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</si>
  <si>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</si>
  <si>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</si>
  <si>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</si>
  <si>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</si>
  <si>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</si>
  <si>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</si>
  <si>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</si>
  <si>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</si>
  <si>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</si>
  <si>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</si>
  <si>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</si>
  <si>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</si>
  <si>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</si>
  <si>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</si>
  <si>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</si>
  <si>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</si>
  <si>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</si>
  <si>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</si>
  <si>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</si>
  <si>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</si>
  <si>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</si>
  <si>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</si>
  <si>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</si>
  <si>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</si>
  <si>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</si>
  <si>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</si>
  <si>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</si>
  <si>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</si>
  <si>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</si>
  <si>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</si>
  <si>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</si>
  <si>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</si>
  <si>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</si>
  <si>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</si>
  <si>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</si>
  <si>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</si>
  <si>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</si>
  <si>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</si>
  <si>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</si>
  <si>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</si>
  <si>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</si>
  <si>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</si>
  <si>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</si>
  <si>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</si>
  <si>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</si>
  <si>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</si>
  <si>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</si>
  <si>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</si>
  <si>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</si>
  <si>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</si>
  <si>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</si>
  <si>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</si>
  <si>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</si>
  <si>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</si>
  <si>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</si>
  <si>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</si>
  <si>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</si>
  <si>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</si>
  <si>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</si>
  <si>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</si>
  <si>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</si>
  <si>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</si>
  <si>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</si>
  <si>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</si>
  <si>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</si>
  <si>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</si>
  <si>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</si>
  <si>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</si>
  <si>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</si>
  <si>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</si>
  <si>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</si>
  <si>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</si>
  <si>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</si>
  <si>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</si>
  <si>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</si>
  <si>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</si>
  <si>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</si>
  <si>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</si>
  <si>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</si>
  <si>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</si>
  <si>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</si>
  <si>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</si>
  <si>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</si>
  <si>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</si>
  <si>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</si>
  <si>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</si>
  <si>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</si>
  <si>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</si>
  <si>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</si>
  <si>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</si>
  <si>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</si>
  <si>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</si>
  <si>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</si>
  <si>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</si>
  <si>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</si>
  <si>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</si>
  <si>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</si>
  <si>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</si>
  <si>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</si>
  <si>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</si>
  <si>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</si>
  <si>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</si>
  <si>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</si>
  <si>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</si>
  <si>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</si>
  <si>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</si>
  <si>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</si>
  <si>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</si>
  <si>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</si>
  <si>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</si>
  <si>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</si>
  <si>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</si>
  <si>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</si>
  <si>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</si>
  <si>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</si>
  <si>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</si>
  <si>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</si>
  <si>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</si>
  <si>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</si>
  <si>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</si>
  <si>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</si>
  <si>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</si>
  <si>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</si>
  <si>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</si>
  <si>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</si>
  <si>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</si>
  <si>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</si>
  <si>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</si>
  <si>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</si>
  <si>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</si>
  <si>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</si>
  <si>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</si>
  <si>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</si>
  <si>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</si>
  <si>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</si>
  <si>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</si>
  <si>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</si>
  <si>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</si>
  <si>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</si>
  <si>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</si>
  <si>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</si>
  <si>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</si>
  <si>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</si>
  <si>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</si>
  <si>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</si>
  <si>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</si>
  <si>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</si>
  <si>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</si>
  <si>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</si>
  <si>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</si>
  <si>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</si>
  <si>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</si>
  <si>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</si>
  <si>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</si>
  <si>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</si>
  <si>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</si>
  <si>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</si>
  <si>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</si>
  <si>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</si>
  <si>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</si>
  <si>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</si>
  <si>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</si>
  <si>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</si>
  <si>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</si>
  <si>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</si>
  <si>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</si>
  <si>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</si>
  <si>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</si>
  <si>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</si>
  <si>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</si>
  <si>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</si>
  <si>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</si>
  <si>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</si>
  <si>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</si>
  <si>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</si>
  <si>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</si>
  <si>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</si>
  <si>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</si>
  <si>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</si>
  <si>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</si>
  <si>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</si>
  <si>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</si>
  <si>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</si>
  <si>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</si>
  <si>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</si>
  <si>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</si>
  <si>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</si>
  <si>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</si>
  <si>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</si>
  <si>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GROOTJANS Cristiaan</t>
  </si>
  <si>
    <t>BOXEM Lucca</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</si>
  <si>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</si>
  <si>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</si>
  <si>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</si>
  <si>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</si>
  <si>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</si>
  <si>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</si>
  <si>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</si>
  <si>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</si>
  <si>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</si>
  <si>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</si>
  <si>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</si>
  <si>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</si>
  <si>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</si>
  <si>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</si>
  <si>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</si>
  <si>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</si>
  <si>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</si>
  <si>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</si>
  <si>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</si>
  <si>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</si>
  <si>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</si>
  <si>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</si>
  <si>
    <t>begin seizoen</t>
  </si>
  <si>
    <t>punten seizoen</t>
  </si>
  <si>
    <t>huidige stand</t>
  </si>
  <si>
    <t>boven 1000</t>
  </si>
  <si>
    <t>boven 2000</t>
  </si>
  <si>
    <t>boven 1500</t>
  </si>
  <si>
    <t>boven 3000</t>
  </si>
  <si>
    <t>boven 2500</t>
  </si>
  <si>
    <t>DE NIJS Mats</t>
  </si>
  <si>
    <t>BODDEUS Lasse</t>
  </si>
  <si>
    <t>VAN DER WAAL Jesse</t>
  </si>
  <si>
    <t>Prometheus</t>
  </si>
  <si>
    <t>DE BOT Youri</t>
  </si>
  <si>
    <t>TAMARGO-RODRIGUEZ Mariano</t>
  </si>
  <si>
    <t>LESZCZYNKI Leon</t>
  </si>
  <si>
    <t xml:space="preserve">DK </t>
  </si>
  <si>
    <t>ALBANO  Bautilla</t>
  </si>
  <si>
    <t>HARDEMAN Tessa</t>
  </si>
  <si>
    <t>OPPENHUIZEN Samuel</t>
  </si>
  <si>
    <t>BUDDING Quinten</t>
  </si>
  <si>
    <t>DURICA Cedric</t>
  </si>
  <si>
    <t>Utrecht2</t>
  </si>
  <si>
    <t>Axel Hartog</t>
  </si>
  <si>
    <t>Enno Chiang</t>
  </si>
  <si>
    <t>ROZEMA Kai</t>
  </si>
  <si>
    <t>ROZEMA Takumi</t>
  </si>
  <si>
    <t>Soo Lancelot</t>
  </si>
  <si>
    <t>Vaillant</t>
  </si>
  <si>
    <t>betaald</t>
  </si>
  <si>
    <t>nog niet</t>
  </si>
  <si>
    <t>deels</t>
  </si>
  <si>
    <t>achterstallig</t>
  </si>
  <si>
    <t>abonnement</t>
  </si>
  <si>
    <t>DE JESUS CUNHA Nino</t>
  </si>
  <si>
    <t>KOOPMANS Eliza</t>
  </si>
  <si>
    <t>vrijgesteld</t>
  </si>
  <si>
    <t>HIETBRINK Gwendola</t>
  </si>
  <si>
    <t>NGUYEN Sam</t>
  </si>
  <si>
    <t>KULISIC Vasilije</t>
  </si>
  <si>
    <t>KURIAKOSE Nova</t>
  </si>
  <si>
    <t>DE RECEVEUR Noud</t>
  </si>
  <si>
    <t>MAES Gillian</t>
  </si>
  <si>
    <t>WESTRA Jasper</t>
  </si>
  <si>
    <t>masker beveiliging</t>
  </si>
  <si>
    <t>masker beveiliging, defect FdC</t>
  </si>
  <si>
    <t>BROERS Fiene</t>
  </si>
  <si>
    <t>fg</t>
  </si>
  <si>
    <t>DE BOER Vince</t>
  </si>
  <si>
    <t>13/14</t>
  </si>
  <si>
    <t>Thor van der Klei</t>
  </si>
  <si>
    <t>Em Garde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</si>
</sst>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sz val="11"/>
      <color rgb="FF000000"/>
      <name val="Calibri"/>
      <family val="2"/>
    </font>
    <font>
      <sz val="10"/>
      <color rgb="FF000000"/>
      <name val="Arial"/>
      <family val="2"/>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4" fillId="0" borderId="0" applyNumberFormat="0" applyFill="0" applyBorder="0" applyAlignment="0" applyProtection="0"/>
    <xf numFmtId="0" fontId="31" fillId="0" borderId="0" applyNumberFormat="0" applyFill="0" applyBorder="0" applyAlignment="0" applyProtection="0"/>
  </cellStyleXfs>
  <cellXfs count="203">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4" fillId="3" borderId="1" xfId="2" applyFont="1" applyFill="1" applyBorder="1" applyAlignment="1">
      <alignment horizontal="center"/>
    </xf>
    <xf numFmtId="0" fontId="4" fillId="3" borderId="0" xfId="2" applyFont="1" applyFill="1" applyAlignment="1">
      <alignment horizontal="center"/>
    </xf>
    <xf numFmtId="0" fontId="10" fillId="0" borderId="1" xfId="2" applyFont="1" applyBorder="1"/>
    <xf numFmtId="0" fontId="5" fillId="0" borderId="0" xfId="4"/>
    <xf numFmtId="0" fontId="11" fillId="0" borderId="0" xfId="4" applyFont="1" applyAlignment="1">
      <alignment vertical="center"/>
    </xf>
    <xf numFmtId="0" fontId="5" fillId="0" borderId="0" xfId="4" applyAlignment="1">
      <alignment textRotation="90"/>
    </xf>
    <xf numFmtId="0" fontId="13" fillId="0" borderId="0" xfId="4" applyFont="1"/>
    <xf numFmtId="0" fontId="12" fillId="0" borderId="0" xfId="4" applyFont="1" applyAlignment="1">
      <alignment horizontal="center"/>
    </xf>
    <xf numFmtId="0" fontId="13" fillId="0" borderId="0" xfId="4" quotePrefix="1" applyFont="1"/>
    <xf numFmtId="1" fontId="15" fillId="0" borderId="0" xfId="4" applyNumberFormat="1" applyFont="1" applyAlignment="1">
      <alignment horizontal="center"/>
    </xf>
    <xf numFmtId="0" fontId="16" fillId="0" borderId="0" xfId="4" applyFont="1" applyAlignment="1">
      <alignment horizontal="center" textRotation="255"/>
    </xf>
    <xf numFmtId="0" fontId="17" fillId="0" borderId="0" xfId="4" applyFont="1"/>
    <xf numFmtId="0" fontId="11" fillId="0" borderId="11" xfId="4" applyFont="1" applyBorder="1" applyAlignment="1">
      <alignment horizontal="center"/>
    </xf>
    <xf numFmtId="0" fontId="20" fillId="4" borderId="14" xfId="4" applyFont="1" applyFill="1" applyBorder="1" applyAlignment="1">
      <alignment horizontal="center"/>
    </xf>
    <xf numFmtId="0" fontId="20" fillId="4" borderId="15" xfId="4" applyFont="1" applyFill="1" applyBorder="1" applyAlignment="1">
      <alignment horizontal="center"/>
    </xf>
    <xf numFmtId="0" fontId="20" fillId="4" borderId="16" xfId="4" applyFont="1" applyFill="1" applyBorder="1" applyAlignment="1">
      <alignment horizontal="center"/>
    </xf>
    <xf numFmtId="0" fontId="20" fillId="4" borderId="6" xfId="4" applyFont="1" applyFill="1" applyBorder="1" applyAlignment="1">
      <alignment horizontal="center"/>
    </xf>
    <xf numFmtId="0" fontId="20" fillId="4" borderId="17" xfId="4" applyFont="1" applyFill="1" applyBorder="1" applyAlignment="1">
      <alignment horizontal="center"/>
    </xf>
    <xf numFmtId="0" fontId="20" fillId="4" borderId="18" xfId="4" applyFont="1" applyFill="1" applyBorder="1" applyAlignment="1">
      <alignment horizontal="center"/>
    </xf>
    <xf numFmtId="0" fontId="20" fillId="4" borderId="19" xfId="4" applyFont="1" applyFill="1" applyBorder="1" applyAlignment="1">
      <alignment horizontal="center"/>
    </xf>
    <xf numFmtId="0" fontId="20" fillId="4" borderId="20" xfId="4" applyFont="1" applyFill="1" applyBorder="1" applyAlignment="1">
      <alignment horizontal="center"/>
    </xf>
    <xf numFmtId="0" fontId="20" fillId="4" borderId="21" xfId="4" applyFont="1" applyFill="1" applyBorder="1" applyAlignment="1">
      <alignment horizontal="center"/>
    </xf>
    <xf numFmtId="0" fontId="20" fillId="4" borderId="22" xfId="4" applyFont="1" applyFill="1" applyBorder="1" applyAlignment="1">
      <alignment horizontal="center"/>
    </xf>
    <xf numFmtId="0" fontId="21" fillId="0" borderId="0" xfId="4" applyFont="1" applyAlignment="1">
      <alignment horizontal="center"/>
    </xf>
    <xf numFmtId="0" fontId="5" fillId="0" borderId="0" xfId="4" applyAlignment="1">
      <alignment horizontal="center"/>
    </xf>
    <xf numFmtId="0" fontId="20" fillId="4" borderId="24" xfId="4" applyFont="1" applyFill="1" applyBorder="1" applyAlignment="1" applyProtection="1">
      <alignment horizontal="center"/>
      <protection locked="0"/>
    </xf>
    <xf numFmtId="0" fontId="22" fillId="5" borderId="21" xfId="4" applyFont="1" applyFill="1" applyBorder="1" applyAlignment="1">
      <alignment horizontal="center"/>
    </xf>
    <xf numFmtId="0" fontId="22" fillId="0" borderId="25" xfId="4" applyFont="1" applyBorder="1" applyAlignment="1" applyProtection="1">
      <alignment horizontal="center"/>
      <protection locked="0"/>
    </xf>
    <xf numFmtId="0" fontId="22" fillId="0" borderId="22" xfId="4" applyFont="1" applyBorder="1" applyAlignment="1" applyProtection="1">
      <alignment horizontal="center"/>
      <protection locked="0"/>
    </xf>
    <xf numFmtId="0" fontId="22" fillId="0" borderId="26" xfId="4" applyFont="1" applyBorder="1" applyAlignment="1" applyProtection="1">
      <alignment horizontal="center"/>
      <protection locked="0"/>
    </xf>
    <xf numFmtId="0" fontId="23" fillId="0" borderId="27" xfId="4" applyFont="1" applyBorder="1" applyAlignment="1">
      <alignment horizontal="center"/>
    </xf>
    <xf numFmtId="0" fontId="23" fillId="0" borderId="26" xfId="4" applyFont="1" applyBorder="1" applyAlignment="1">
      <alignment horizontal="center"/>
    </xf>
    <xf numFmtId="0" fontId="23"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0" fillId="4" borderId="30" xfId="4" applyFont="1" applyFill="1" applyBorder="1" applyAlignment="1" applyProtection="1">
      <alignment horizontal="center"/>
      <protection locked="0"/>
    </xf>
    <xf numFmtId="0" fontId="22" fillId="0" borderId="27" xfId="4" applyFont="1" applyBorder="1" applyAlignment="1" applyProtection="1">
      <alignment horizontal="center"/>
      <protection locked="0"/>
    </xf>
    <xf numFmtId="0" fontId="22" fillId="5" borderId="1" xfId="4" applyFont="1" applyFill="1" applyBorder="1" applyAlignment="1">
      <alignment horizontal="center"/>
    </xf>
    <xf numFmtId="0" fontId="22" fillId="0" borderId="1" xfId="4" applyFont="1" applyBorder="1" applyAlignment="1" applyProtection="1">
      <alignment horizontal="center"/>
      <protection locked="0"/>
    </xf>
    <xf numFmtId="0" fontId="22" fillId="0" borderId="4" xfId="4" applyFont="1" applyBorder="1" applyAlignment="1" applyProtection="1">
      <alignment horizontal="center"/>
      <protection locked="0"/>
    </xf>
    <xf numFmtId="49" fontId="24" fillId="5" borderId="9" xfId="4" applyNumberFormat="1" applyFont="1" applyFill="1" applyBorder="1" applyAlignment="1">
      <alignment horizontal="center"/>
    </xf>
    <xf numFmtId="49" fontId="25" fillId="0" borderId="31" xfId="4" quotePrefix="1" applyNumberFormat="1" applyFont="1" applyBorder="1" applyAlignment="1">
      <alignment horizontal="center"/>
    </xf>
    <xf numFmtId="49" fontId="25" fillId="0" borderId="32" xfId="4" quotePrefix="1" applyNumberFormat="1" applyFont="1" applyBorder="1" applyAlignment="1">
      <alignment horizontal="center"/>
    </xf>
    <xf numFmtId="49" fontId="25" fillId="0" borderId="33" xfId="4" quotePrefix="1" applyNumberFormat="1" applyFont="1" applyBorder="1" applyAlignment="1">
      <alignment horizontal="center"/>
    </xf>
    <xf numFmtId="49" fontId="25" fillId="0" borderId="0" xfId="4" quotePrefix="1" applyNumberFormat="1" applyFont="1" applyAlignment="1">
      <alignment horizontal="center"/>
    </xf>
    <xf numFmtId="49" fontId="25" fillId="0" borderId="0" xfId="4" applyNumberFormat="1" applyFont="1" applyAlignment="1">
      <alignment horizontal="center"/>
    </xf>
    <xf numFmtId="49" fontId="22" fillId="0" borderId="0" xfId="4" applyNumberFormat="1" applyFont="1" applyAlignment="1">
      <alignment horizontal="center"/>
    </xf>
    <xf numFmtId="49" fontId="26" fillId="0" borderId="0" xfId="4" applyNumberFormat="1" applyFont="1" applyAlignment="1">
      <alignment horizontal="center"/>
    </xf>
    <xf numFmtId="49" fontId="27" fillId="0" borderId="0" xfId="4" applyNumberFormat="1" applyFont="1" applyAlignment="1">
      <alignment horizontal="center"/>
    </xf>
    <xf numFmtId="49" fontId="24" fillId="5" borderId="12" xfId="4" applyNumberFormat="1" applyFont="1" applyFill="1" applyBorder="1" applyAlignment="1">
      <alignment horizontal="center"/>
    </xf>
    <xf numFmtId="49" fontId="25" fillId="0" borderId="1" xfId="4" quotePrefix="1" applyNumberFormat="1" applyFont="1" applyBorder="1" applyAlignment="1">
      <alignment horizontal="center"/>
    </xf>
    <xf numFmtId="0" fontId="25" fillId="0" borderId="0" xfId="4" applyFont="1" applyAlignment="1">
      <alignment horizontal="center"/>
    </xf>
    <xf numFmtId="0" fontId="22" fillId="0" borderId="4" xfId="4" applyFont="1" applyBorder="1" applyAlignment="1">
      <alignment horizontal="center"/>
    </xf>
    <xf numFmtId="0" fontId="22" fillId="0" borderId="26" xfId="4" applyFont="1" applyBorder="1" applyAlignment="1">
      <alignment horizontal="center"/>
    </xf>
    <xf numFmtId="49" fontId="24" fillId="5" borderId="34" xfId="4" applyNumberFormat="1" applyFont="1" applyFill="1" applyBorder="1" applyAlignment="1">
      <alignment horizontal="center"/>
    </xf>
    <xf numFmtId="49" fontId="25" fillId="0" borderId="1" xfId="4" applyNumberFormat="1" applyFont="1" applyBorder="1" applyAlignment="1">
      <alignment horizontal="center"/>
    </xf>
    <xf numFmtId="0" fontId="22" fillId="0" borderId="35" xfId="4" applyFont="1" applyBorder="1" applyAlignment="1" applyProtection="1">
      <alignment horizontal="center"/>
      <protection locked="0"/>
    </xf>
    <xf numFmtId="0" fontId="22" fillId="0" borderId="8" xfId="4" applyFont="1" applyBorder="1" applyAlignment="1" applyProtection="1">
      <alignment horizontal="center"/>
      <protection locked="0"/>
    </xf>
    <xf numFmtId="0" fontId="22" fillId="0" borderId="8" xfId="4" applyFont="1" applyBorder="1" applyAlignment="1">
      <alignment horizontal="center"/>
    </xf>
    <xf numFmtId="0" fontId="22" fillId="5" borderId="36" xfId="4" applyFont="1" applyFill="1" applyBorder="1" applyAlignment="1">
      <alignment horizontal="center"/>
    </xf>
    <xf numFmtId="0" fontId="22" fillId="0" borderId="36" xfId="4" applyFont="1" applyBorder="1" applyAlignment="1">
      <alignment horizontal="center"/>
    </xf>
    <xf numFmtId="49" fontId="22" fillId="0" borderId="0" xfId="4" quotePrefix="1" applyNumberFormat="1" applyFont="1" applyAlignment="1">
      <alignment horizontal="center"/>
    </xf>
    <xf numFmtId="0" fontId="22" fillId="0" borderId="28" xfId="4" applyFont="1" applyBorder="1" applyAlignment="1">
      <alignment horizontal="left"/>
    </xf>
    <xf numFmtId="0" fontId="22" fillId="0" borderId="0" xfId="4" applyFont="1" applyAlignment="1">
      <alignment horizontal="center"/>
    </xf>
    <xf numFmtId="0" fontId="22" fillId="0" borderId="37" xfId="4" applyFont="1" applyBorder="1" applyAlignment="1">
      <alignment horizontal="left"/>
    </xf>
    <xf numFmtId="0" fontId="20" fillId="4" borderId="38" xfId="4" applyFont="1" applyFill="1" applyBorder="1" applyAlignment="1" applyProtection="1">
      <alignment horizontal="center"/>
      <protection locked="0"/>
    </xf>
    <xf numFmtId="0" fontId="22" fillId="0" borderId="39" xfId="4" applyFont="1" applyBorder="1" applyAlignment="1" applyProtection="1">
      <alignment horizontal="center"/>
      <protection locked="0"/>
    </xf>
    <xf numFmtId="0" fontId="22" fillId="0" borderId="40" xfId="4" applyFont="1" applyBorder="1" applyAlignment="1" applyProtection="1">
      <alignment horizontal="center"/>
      <protection locked="0"/>
    </xf>
    <xf numFmtId="0" fontId="22" fillId="0" borderId="41" xfId="4" applyFont="1" applyBorder="1" applyAlignment="1" applyProtection="1">
      <alignment horizontal="center"/>
      <protection locked="0"/>
    </xf>
    <xf numFmtId="0" fontId="22" fillId="5" borderId="42" xfId="4" applyFont="1" applyFill="1" applyBorder="1" applyAlignment="1" applyProtection="1">
      <alignment horizontal="center"/>
      <protection locked="0"/>
    </xf>
    <xf numFmtId="0" fontId="23" fillId="0" borderId="39" xfId="4" applyFont="1" applyBorder="1" applyAlignment="1">
      <alignment horizontal="center"/>
    </xf>
    <xf numFmtId="0" fontId="23" fillId="0" borderId="42" xfId="4" applyFont="1" applyBorder="1" applyAlignment="1">
      <alignment horizontal="center"/>
    </xf>
    <xf numFmtId="0" fontId="23" fillId="0" borderId="41" xfId="4" applyFont="1" applyBorder="1" applyAlignment="1">
      <alignment horizontal="center"/>
    </xf>
    <xf numFmtId="49" fontId="20" fillId="0" borderId="0" xfId="4" applyNumberFormat="1" applyFont="1" applyAlignment="1">
      <alignment horizontal="center"/>
    </xf>
    <xf numFmtId="49" fontId="28" fillId="0" borderId="0" xfId="4" applyNumberFormat="1" applyFont="1" applyAlignment="1">
      <alignment horizontal="center"/>
    </xf>
    <xf numFmtId="0" fontId="22" fillId="0" borderId="0" xfId="4" applyFont="1" applyAlignment="1">
      <alignment horizontal="left"/>
    </xf>
    <xf numFmtId="0" fontId="20" fillId="0" borderId="0" xfId="4" applyFont="1" applyAlignment="1" applyProtection="1">
      <alignment horizontal="center"/>
      <protection locked="0"/>
    </xf>
    <xf numFmtId="0" fontId="22" fillId="0" borderId="0" xfId="4" applyFont="1" applyAlignment="1" applyProtection="1">
      <alignment horizontal="center"/>
      <protection locked="0"/>
    </xf>
    <xf numFmtId="0" fontId="23" fillId="0" borderId="0" xfId="4" applyFont="1" applyAlignment="1">
      <alignment horizontal="center"/>
    </xf>
    <xf numFmtId="49" fontId="24" fillId="5" borderId="0" xfId="4" applyNumberFormat="1" applyFont="1" applyFill="1" applyAlignment="1">
      <alignment horizontal="center"/>
    </xf>
    <xf numFmtId="49" fontId="24" fillId="0" borderId="0" xfId="4" applyNumberFormat="1" applyFont="1" applyAlignment="1">
      <alignment horizontal="center"/>
    </xf>
    <xf numFmtId="0" fontId="29" fillId="0" borderId="0" xfId="4" applyFont="1" applyAlignment="1">
      <alignment horizontal="left"/>
    </xf>
    <xf numFmtId="0" fontId="20" fillId="4" borderId="44" xfId="4" applyFont="1" applyFill="1" applyBorder="1" applyAlignment="1">
      <alignment horizontal="center"/>
    </xf>
    <xf numFmtId="49" fontId="24" fillId="5" borderId="45" xfId="4" applyNumberFormat="1" applyFont="1" applyFill="1" applyBorder="1" applyAlignment="1">
      <alignment horizontal="center"/>
    </xf>
    <xf numFmtId="49" fontId="25" fillId="0" borderId="46" xfId="4" applyNumberFormat="1" applyFont="1" applyBorder="1" applyAlignment="1">
      <alignment horizontal="center"/>
    </xf>
    <xf numFmtId="0" fontId="20" fillId="4" borderId="47" xfId="4" applyFont="1" applyFill="1" applyBorder="1" applyAlignment="1" applyProtection="1">
      <alignment horizontal="center"/>
      <protection locked="0"/>
    </xf>
    <xf numFmtId="0" fontId="20" fillId="4" borderId="3" xfId="4" applyFont="1" applyFill="1" applyBorder="1" applyAlignment="1" applyProtection="1">
      <alignment horizontal="center"/>
      <protection locked="0"/>
    </xf>
    <xf numFmtId="0" fontId="24" fillId="5" borderId="0" xfId="4" applyFont="1" applyFill="1" applyAlignment="1">
      <alignment horizontal="center"/>
    </xf>
    <xf numFmtId="0" fontId="22" fillId="0" borderId="27" xfId="4" applyFont="1" applyBorder="1" applyAlignment="1">
      <alignment horizontal="left"/>
    </xf>
    <xf numFmtId="49" fontId="25" fillId="0" borderId="8" xfId="4" applyNumberFormat="1" applyFont="1" applyBorder="1" applyAlignment="1">
      <alignment horizontal="center"/>
    </xf>
    <xf numFmtId="0" fontId="22" fillId="0" borderId="39" xfId="4" applyFont="1" applyBorder="1" applyAlignment="1">
      <alignment horizontal="left"/>
    </xf>
    <xf numFmtId="0" fontId="20" fillId="4" borderId="48" xfId="4" applyFont="1" applyFill="1" applyBorder="1" applyAlignment="1" applyProtection="1">
      <alignment horizontal="center"/>
      <protection locked="0"/>
    </xf>
    <xf numFmtId="0" fontId="24" fillId="0" borderId="0" xfId="4" applyFont="1" applyAlignment="1">
      <alignment horizontal="center"/>
    </xf>
    <xf numFmtId="0" fontId="5" fillId="0" borderId="0" xfId="4" applyAlignment="1">
      <alignment horizontal="left"/>
    </xf>
    <xf numFmtId="49" fontId="25" fillId="0" borderId="49" xfId="4" applyNumberFormat="1" applyFont="1" applyBorder="1" applyAlignment="1">
      <alignment horizontal="center"/>
    </xf>
    <xf numFmtId="0" fontId="30" fillId="0" borderId="0" xfId="4" applyFont="1" applyAlignment="1">
      <alignment horizontal="center"/>
    </xf>
    <xf numFmtId="0" fontId="32" fillId="0" borderId="0" xfId="0" applyFont="1"/>
    <xf numFmtId="0" fontId="19" fillId="0" borderId="0" xfId="4" applyFont="1" applyAlignment="1">
      <alignment horizontal="center" textRotation="60"/>
    </xf>
    <xf numFmtId="0" fontId="5" fillId="0" borderId="0" xfId="4" applyAlignment="1">
      <alignment textRotation="60"/>
    </xf>
    <xf numFmtId="0" fontId="20" fillId="0" borderId="0" xfId="4" applyFont="1" applyAlignment="1">
      <alignment horizontal="center" textRotation="60"/>
    </xf>
    <xf numFmtId="0" fontId="22" fillId="0" borderId="0" xfId="4" applyFont="1" applyAlignment="1">
      <alignment textRotation="60"/>
    </xf>
    <xf numFmtId="0" fontId="33" fillId="0" borderId="0" xfId="6" applyFont="1" applyBorder="1" applyAlignment="1">
      <alignment horizontal="center" vertical="center"/>
    </xf>
    <xf numFmtId="0" fontId="12" fillId="0" borderId="0" xfId="6" applyFont="1" applyAlignment="1">
      <alignment horizontal="center"/>
    </xf>
    <xf numFmtId="0" fontId="34" fillId="0" borderId="0" xfId="4" applyFont="1" applyAlignment="1">
      <alignment horizontal="center" vertical="center" wrapText="1"/>
    </xf>
    <xf numFmtId="0" fontId="12" fillId="0" borderId="0" xfId="4" quotePrefix="1" applyFont="1"/>
    <xf numFmtId="0" fontId="18" fillId="0" borderId="0" xfId="4" applyFont="1"/>
    <xf numFmtId="0" fontId="4" fillId="0" borderId="0" xfId="2" applyFont="1" applyAlignment="1">
      <alignment horizontal="left"/>
    </xf>
    <xf numFmtId="0" fontId="33" fillId="6" borderId="0" xfId="6" applyFont="1" applyFill="1" applyBorder="1" applyAlignment="1">
      <alignment horizontal="center" vertical="center"/>
    </xf>
    <xf numFmtId="16" fontId="31" fillId="0" borderId="1" xfId="6" applyNumberFormat="1" applyBorder="1" applyAlignment="1">
      <alignment horizontal="center" vertical="center"/>
    </xf>
    <xf numFmtId="0" fontId="31" fillId="0" borderId="1" xfId="6" applyBorder="1" applyAlignment="1">
      <alignment horizontal="center" vertical="center"/>
    </xf>
    <xf numFmtId="0" fontId="35"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1"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6" fillId="0" borderId="0" xfId="0" applyFont="1" applyAlignment="1">
      <alignment vertical="center"/>
    </xf>
    <xf numFmtId="165" fontId="0" fillId="0" borderId="0" xfId="0" applyNumberFormat="1"/>
    <xf numFmtId="165" fontId="1" fillId="0" borderId="0" xfId="1" applyNumberFormat="1" applyFont="1" applyBorder="1"/>
    <xf numFmtId="0" fontId="35"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7" fillId="0" borderId="0" xfId="0" applyFont="1"/>
    <xf numFmtId="0" fontId="22" fillId="0" borderId="1" xfId="4" applyFont="1" applyBorder="1" applyAlignment="1">
      <alignment horizontal="left"/>
    </xf>
    <xf numFmtId="1" fontId="0" fillId="0" borderId="5" xfId="0" applyNumberFormat="1" applyBorder="1"/>
    <xf numFmtId="0" fontId="38" fillId="0" borderId="0" xfId="0" applyFont="1"/>
    <xf numFmtId="43" fontId="4" fillId="0" borderId="2" xfId="3" applyFont="1" applyBorder="1" applyAlignment="1">
      <alignment horizontal="left"/>
    </xf>
    <xf numFmtId="43" fontId="4" fillId="0" borderId="3" xfId="3" applyFont="1" applyBorder="1" applyAlignment="1">
      <alignment horizontal="left"/>
    </xf>
    <xf numFmtId="43" fontId="4" fillId="0" borderId="4" xfId="3" applyFont="1" applyBorder="1" applyAlignment="1">
      <alignment horizontal="center"/>
    </xf>
    <xf numFmtId="165" fontId="4" fillId="0" borderId="4" xfId="3" applyNumberFormat="1" applyFont="1" applyBorder="1" applyAlignment="1"/>
    <xf numFmtId="0" fontId="5" fillId="0" borderId="28" xfId="4" applyBorder="1"/>
    <xf numFmtId="0" fontId="5" fillId="0" borderId="29" xfId="4" applyBorder="1"/>
    <xf numFmtId="0" fontId="5" fillId="0" borderId="37" xfId="4" applyBorder="1"/>
    <xf numFmtId="0" fontId="5" fillId="0" borderId="43" xfId="4" applyBorder="1"/>
    <xf numFmtId="0" fontId="18" fillId="0" borderId="9" xfId="4" applyFont="1" applyBorder="1" applyAlignment="1">
      <alignment wrapText="1"/>
    </xf>
    <xf numFmtId="0" fontId="18" fillId="0" borderId="10" xfId="4" applyFont="1" applyBorder="1" applyAlignment="1">
      <alignment wrapText="1"/>
    </xf>
    <xf numFmtId="0" fontId="18" fillId="0" borderId="9" xfId="4" applyFont="1" applyBorder="1" applyAlignment="1">
      <alignment horizontal="left" wrapText="1"/>
    </xf>
    <xf numFmtId="0" fontId="18" fillId="0" borderId="11" xfId="4" applyFont="1" applyBorder="1" applyAlignment="1">
      <alignment horizontal="left" wrapText="1"/>
    </xf>
    <xf numFmtId="0" fontId="11" fillId="0" borderId="11" xfId="4" applyFont="1" applyBorder="1" applyAlignment="1">
      <alignment horizontal="left" wrapText="1"/>
    </xf>
    <xf numFmtId="0" fontId="11" fillId="0" borderId="10" xfId="4" applyFont="1" applyBorder="1" applyAlignment="1">
      <alignment horizontal="left" wrapText="1"/>
    </xf>
    <xf numFmtId="0" fontId="11" fillId="0" borderId="9" xfId="4" applyFont="1" applyBorder="1" applyAlignment="1">
      <alignment horizontal="center"/>
    </xf>
    <xf numFmtId="0" fontId="11" fillId="0" borderId="11" xfId="4" applyFont="1" applyBorder="1" applyAlignment="1">
      <alignment horizontal="center"/>
    </xf>
    <xf numFmtId="0" fontId="19" fillId="0" borderId="9" xfId="4" applyFont="1" applyBorder="1" applyAlignment="1">
      <alignment horizontal="center" textRotation="60"/>
    </xf>
    <xf numFmtId="0" fontId="19" fillId="0" borderId="10" xfId="4" applyFont="1" applyBorder="1" applyAlignment="1">
      <alignment horizontal="center" textRotation="60"/>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22" fillId="0" borderId="14" xfId="4" applyFont="1" applyBorder="1" applyAlignment="1">
      <alignment textRotation="60"/>
    </xf>
    <xf numFmtId="0" fontId="22" fillId="0" borderId="23" xfId="4" applyFont="1" applyBorder="1" applyAlignment="1">
      <alignment textRotation="60"/>
    </xf>
    <xf numFmtId="0" fontId="22" fillId="0" borderId="0" xfId="4" applyFont="1" applyAlignment="1">
      <alignment horizontal="center"/>
    </xf>
    <xf numFmtId="0" fontId="29"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2" fillId="0" borderId="0" xfId="4" applyFont="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5">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_ * #,##0_ ;_ * \-#,##0_ ;_ * &quot;-&quot;??_ ;_ @_ "/>
    </dxf>
    <dxf>
      <border diagonalUp="0" diagonalDown="0" outline="0">
        <left style="thin">
          <color indexed="64"/>
        </left>
        <right/>
        <top/>
        <bottom/>
      </border>
    </dxf>
    <dxf>
      <font>
        <b/>
        <i val="0"/>
        <strike val="0"/>
        <condense val="0"/>
        <extend val="0"/>
        <outline val="0"/>
        <shadow val="0"/>
        <u val="none"/>
        <vertAlign val="baseline"/>
        <sz val="11"/>
        <color theme="1"/>
        <name val="Calibri"/>
        <family val="2"/>
        <scheme val="minor"/>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outline="0">
        <left style="thin">
          <color indexed="64"/>
        </left>
      </border>
    </dxf>
    <dxf>
      <numFmt numFmtId="165" formatCode="_ * #,##0_ ;_ * \-#,##0_ ;_ * &quot;-&quot;??_ ;_ @_ "/>
    </dxf>
    <dxf>
      <font>
        <b/>
      </font>
    </dxf>
    <dxf>
      <font>
        <b/>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1704561</xdr:colOff>
      <xdr:row>0</xdr:row>
      <xdr:rowOff>19878</xdr:rowOff>
    </xdr:from>
    <xdr:to>
      <xdr:col>6</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454219</xdr:colOff>
      <xdr:row>0</xdr:row>
      <xdr:rowOff>0</xdr:rowOff>
    </xdr:from>
    <xdr:to>
      <xdr:col>7</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777240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3" rowHeight="234950"/>
  <slicer name="Vereniging" xr10:uid="{68C8F00E-EAF7-4B8A-9C84-2C7BE06D1BDE}" cache="Slicer_Vereniging" caption="Vereniging" startItem="4"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6:BY229">
    <sortCondition ref="E5:E249"/>
  </sortState>
  <tableColumns count="77">
    <tableColumn id="1" xr3:uid="{A334AE55-14CF-48CD-B93D-EA107884C2D3}" name="wapen" totalsRowFunction="count" dataDxfId="69" totalsRowDxfId="12"/>
    <tableColumn id="2" xr3:uid="{61D81D0B-7756-4DF8-A3F2-240274217004}" name="elektrisch" dataDxfId="68" totalsRowDxfId="11"/>
    <tableColumn id="3" xr3:uid="{6729513E-DF7A-4CB5-AA99-9E6CFA0C6616}" name="aanwezigheid" totalsRowFunction="sum" dataDxfId="67" totalsRowDxfId="10"/>
    <tableColumn id="77" xr3:uid="{10D81612-7A79-406F-9BCB-F23F3D0A5CAA}" name="betaald" dataDxfId="66" totalsRowDxfId="9"/>
    <tableColumn id="4" xr3:uid="{B5BDA459-9C38-4775-AD2E-FECC83856787}" name="Naam"/>
    <tableColumn id="5" xr3:uid="{47EFC057-3165-4F19-9287-7A065B2EC8C3}" name="KNAS nr" dataDxfId="65" totalsRowDxfId="8"/>
    <tableColumn id="6" xr3:uid="{F6DD3C79-7693-4A6B-98B4-381DC0A835AF}" name="Vereniging" totalsRowDxfId="7"/>
    <tableColumn id="7" xr3:uid="{2445CDB8-60AE-4C61-A530-D54691F39B2C}" name="Totaal Punten" dataDxfId="64">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63" totalsRowDxfId="6">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62" dataCellStyle="Komma"/>
    <tableColumn id="13" xr3:uid="{EDFE0C4F-0BDA-439A-9B1D-15E6B52CCFB9}" name="LPR 1" totalsRowFunction="count" dataDxfId="61" totalsRowDxfId="5"/>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60"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59"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58"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57" totalsRowDxfId="4"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56" totalsRowDxfId="3">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55" totalsRowDxfId="2"/>
    <tableColumn id="75" xr3:uid="{8988E613-2422-40A5-AD40-F9EBABA383E1}" name="contr" dataDxfId="54" totalsRowDxfId="1">
      <calculatedColumnFormula>Tabel2[[#This Row],[Diploma]]-Tabel2[[#This Row],[Uitgeschreven]]</calculatedColumnFormula>
    </tableColumn>
    <tableColumn id="76" xr3:uid="{DFA90CD1-BD6A-4EBC-8551-DB8688BBE7BE}" name="Actie" totalsRowFunction="count" dataDxfId="53" totalsRowDxfId="0">
      <calculatedColumnFormula>IF(BX5=0,"geen actie",CONCATENATE("diploma uitschrijven: ",BV5,"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52" dataDxfId="51">
  <autoFilter ref="X1:AC19" xr:uid="{EC327312-2FD2-4A91-8CAD-E9700FC24324}"/>
  <tableColumns count="6">
    <tableColumn id="6" xr3:uid="{026ED33D-D8CE-478D-B3EE-5E9F5C5FDC08}" name="ga naar poule" dataDxfId="50"/>
    <tableColumn id="5" xr3:uid="{6B22D386-6ADF-4FD4-8A5D-56F6937F1FA3}" name="wapen D/F/S" dataDxfId="49"/>
    <tableColumn id="1" xr3:uid="{287950D6-B437-48BC-B2E0-90BA62B1BC3B}" name="Loper nr." dataDxfId="48"/>
    <tableColumn id="2" xr3:uid="{F5F5B7A3-FAAC-40B1-B7F9-EF503412C8F8}" name="Poule E/M/G" dataDxfId="47"/>
    <tableColumn id="3" xr3:uid="{0367D852-0A73-4489-8EAD-2D16B0096CA4}" name="wapen G/K" dataDxfId="46"/>
    <tableColumn id="4" xr3:uid="{DBF36606-0929-44DA-B305-8B1C472D0B75}" name="#" dataDxfId="4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44" dataDxfId="43" headerRowCellStyle="Standaard 2 2" dataCellStyle="Standaard 2 2">
  <autoFilter ref="AS1:AU19" xr:uid="{B5A1E109-71F0-421B-83AF-C668837FB5F8}"/>
  <tableColumns count="3">
    <tableColumn id="1" xr3:uid="{BEA14765-EFFE-4115-A034-AAF4383A7304}" name="PR" dataDxfId="42" dataCellStyle="Standaard 2 2"/>
    <tableColumn id="2" xr3:uid="{A9B4DEDA-133E-4F2A-984A-920D27AF4E86}" name="RIJ" dataDxfId="41" dataCellStyle="Standaard 2 2"/>
    <tableColumn id="3" xr3:uid="{D0985641-B640-4A56-8C74-F35FB18FB39A}" name="KOLOM" dataDxfId="40"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39" dataDxfId="38" headerRowCellStyle="Standaard 2 2" dataCellStyle="Standaard 2 2">
  <autoFilter ref="AW1:AY10" xr:uid="{5B3E0056-AA78-41FB-9806-7BFD577D2DDD}"/>
  <tableColumns count="3">
    <tableColumn id="1" xr3:uid="{2DB8B3CF-E40C-47B3-A661-F8F935BF3026}" name="KOPIE" dataDxfId="37" dataCellStyle="Standaard 2 2"/>
    <tableColumn id="2" xr3:uid="{31AF35D2-8385-4A2B-B89A-CA662FADA1E0}" name="RIJ" dataDxfId="36" dataCellStyle="Standaard 2 2"/>
    <tableColumn id="3" xr3:uid="{6F94AFCD-2143-44D8-B7DD-96A92BA3C907}" name="KOLOM" dataDxfId="35"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T68" totalsRowCount="1">
  <autoFilter ref="A1:T67" xr:uid="{359AF6B3-316A-4521-83F5-975D5FA587AE}"/>
  <sortState xmlns:xlrd2="http://schemas.microsoft.com/office/spreadsheetml/2017/richdata2" ref="A2:T67">
    <sortCondition ref="B2:B67"/>
  </sortState>
  <tableColumns count="20">
    <tableColumn id="1" xr3:uid="{CBA876BE-B908-4E6E-97B7-133761751592}" name="Naam" totalsRowLabel="Totaal per maand" dataDxfId="34" totalsRowDxfId="33" dataCellStyle="Verklarende tekst 2"/>
    <tableColumn id="2" xr3:uid="{71FA6039-5C1F-4B75-9365-EEC3544964F6}" name="Vereniging" dataDxfId="32" totalsRowDxfId="31" dataCellStyle="Verklarende tekst 2"/>
    <tableColumn id="3" xr3:uid="{C8A43EA5-1543-451B-B319-DA187DCEE3A2}" name="floret" dataDxfId="30" totalsRowDxfId="29" dataCellStyle="Verklarende tekst 2"/>
    <tableColumn id="4" xr3:uid="{70207968-24C8-40F9-94C7-82065CC7D4EE}" name="sabel" dataDxfId="28" totalsRowDxfId="27" dataCellStyle="Verklarende tekst 2"/>
    <tableColumn id="5" xr3:uid="{C9F4741D-584E-4DCE-A6A7-3190CD08964F}" name="degen" dataDxfId="26" totalsRowDxfId="25" dataCellStyle="Verklarende tekst 2"/>
    <tableColumn id="6" xr3:uid="{63B38D74-FCE0-4A32-B361-62647BCBD89B}" name="opmerking" dataDxfId="24" totalsRowDxfId="23" dataCellStyle="Verklarende tekst 2"/>
    <tableColumn id="7" xr3:uid="{1E3A80B8-46C1-485B-B5EE-1C1DCC07DE4D}" name="diploma/i.o." dataDxfId="22" totalsRowDxfId="21" dataCellStyle="Verklarende tekst 2"/>
    <tableColumn id="8" xr3:uid="{7DE294B8-097B-4AF1-8A0E-BD9062C96B3F}" name="niveau" dataDxfId="20" totalsRowDxfId="19" dataCellStyle="Verklarende tekst 2"/>
    <tableColumn id="9" xr3:uid="{AE5955D2-2AA1-4805-BBD9-DC2FE0E6AD2B}" name="gen. totaal" dataDxfId="18" totalsRowDxfId="17" dataCellStyle="Verklarende tekst 2">
      <calculatedColumnFormula>J2+K2</calculatedColumnFormula>
    </tableColumn>
    <tableColumn id="10" xr3:uid="{263815F9-6057-4241-A3D8-8C1A5AB7FD12}" name="totaal 2021/2022" dataDxfId="16" totalsRowDxfId="15" dataCellStyle="Verklarende tekst 2"/>
    <tableColumn id="11" xr3:uid="{75A6913E-D830-4A07-BF2D-4E386E1185C7}" name="aantal" dataDxfId="14" totalsRowDxfId="13"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Utrecht" totalsRowFunction="count"/>
    <tableColumn id="18" xr3:uid="{4EB97E5C-6801-45FD-90A6-CF2CC055BB15}" name="Best" totalsRowFunction="count"/>
    <tableColumn id="19" xr3:uid="{41FD7F5A-35F5-47B7-AE86-1A1F7B689BA7}" name="Utrecht2" totalsRowFunction="count"/>
    <tableColumn id="20" xr3:uid="{C104A77A-AF2C-4524-95B1-1BC92E19E14B}" name="Baarn" totalsRowFunction="cou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microsoft.com/office/2007/relationships/slicer" Target="../slicers/slicer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2.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3.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4.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topLeftCell="B1" zoomScaleNormal="100" workbookViewId="0">
      <selection activeCell="I12" sqref="I12"/>
    </sheetView>
  </sheetViews>
  <sheetFormatPr defaultColWidth="8.88671875" defaultRowHeight="14.4" x14ac:dyDescent="0.3"/>
  <cols>
    <col min="1" max="9" width="11.44140625" style="32" customWidth="1"/>
    <col min="10" max="10" width="29.6640625" style="32" customWidth="1"/>
    <col min="11" max="1025" width="11.44140625" style="32" customWidth="1"/>
    <col min="1026" max="16384" width="8.88671875" style="41"/>
  </cols>
  <sheetData>
    <row r="1" spans="1:10" ht="18" x14ac:dyDescent="0.35">
      <c r="B1" s="33">
        <v>2022</v>
      </c>
      <c r="C1" s="34" t="s">
        <v>330</v>
      </c>
      <c r="D1" s="33">
        <f>B1+1</f>
        <v>2023</v>
      </c>
    </row>
    <row r="3" spans="1:10" ht="18" x14ac:dyDescent="0.35">
      <c r="A3" s="35"/>
      <c r="B3" s="36" t="s">
        <v>331</v>
      </c>
      <c r="C3" s="36" t="s">
        <v>331</v>
      </c>
      <c r="D3" s="36" t="s">
        <v>332</v>
      </c>
      <c r="E3" s="36" t="s">
        <v>332</v>
      </c>
      <c r="F3" s="36" t="s">
        <v>333</v>
      </c>
      <c r="G3" s="36" t="s">
        <v>333</v>
      </c>
      <c r="H3" s="35"/>
      <c r="I3" s="35"/>
    </row>
    <row r="4" spans="1:10" ht="18" x14ac:dyDescent="0.35">
      <c r="A4" s="35"/>
      <c r="B4" s="37" t="s">
        <v>334</v>
      </c>
      <c r="C4" s="37" t="s">
        <v>335</v>
      </c>
      <c r="D4" s="37" t="s">
        <v>334</v>
      </c>
      <c r="E4" s="37" t="s">
        <v>335</v>
      </c>
      <c r="F4" s="37" t="s">
        <v>334</v>
      </c>
      <c r="G4" s="37" t="s">
        <v>335</v>
      </c>
      <c r="H4" s="38" t="s">
        <v>336</v>
      </c>
      <c r="I4" s="39" t="s">
        <v>337</v>
      </c>
      <c r="J4" s="39" t="s">
        <v>338</v>
      </c>
    </row>
    <row r="5" spans="1:10" ht="18" x14ac:dyDescent="0.35">
      <c r="A5" s="37" t="s">
        <v>339</v>
      </c>
      <c r="B5" s="2">
        <v>12</v>
      </c>
      <c r="C5" s="2">
        <v>10</v>
      </c>
      <c r="D5" s="2">
        <v>8</v>
      </c>
      <c r="E5" s="2">
        <v>3</v>
      </c>
      <c r="F5" s="2">
        <v>18</v>
      </c>
      <c r="G5" s="2">
        <v>5</v>
      </c>
      <c r="H5" s="12">
        <f>SUM(B5:G5)</f>
        <v>56</v>
      </c>
      <c r="I5" s="12">
        <v>15</v>
      </c>
      <c r="J5" s="40" t="s">
        <v>11</v>
      </c>
    </row>
    <row r="6" spans="1:10" ht="18" x14ac:dyDescent="0.35">
      <c r="A6" s="37" t="s">
        <v>340</v>
      </c>
      <c r="B6" s="2">
        <v>14</v>
      </c>
      <c r="C6" s="2">
        <v>14</v>
      </c>
      <c r="D6" s="2">
        <v>9</v>
      </c>
      <c r="E6" s="2">
        <v>4</v>
      </c>
      <c r="F6" s="2">
        <v>14</v>
      </c>
      <c r="G6" s="2">
        <v>5</v>
      </c>
      <c r="H6" s="12">
        <f t="shared" ref="H6:H14" si="0">SUM(B6:G6)</f>
        <v>60</v>
      </c>
      <c r="I6" s="12">
        <v>12</v>
      </c>
      <c r="J6" s="40" t="s">
        <v>632</v>
      </c>
    </row>
    <row r="7" spans="1:10" ht="18" x14ac:dyDescent="0.35">
      <c r="A7" s="37" t="s">
        <v>341</v>
      </c>
      <c r="B7" s="2">
        <v>18</v>
      </c>
      <c r="C7" s="2">
        <v>16</v>
      </c>
      <c r="D7" s="2">
        <v>3</v>
      </c>
      <c r="E7" s="2">
        <v>2</v>
      </c>
      <c r="F7" s="2">
        <v>20</v>
      </c>
      <c r="G7" s="2">
        <v>7</v>
      </c>
      <c r="H7" s="12">
        <f t="shared" si="0"/>
        <v>66</v>
      </c>
      <c r="I7" s="12">
        <v>14</v>
      </c>
      <c r="J7" s="40" t="s">
        <v>12</v>
      </c>
    </row>
    <row r="8" spans="1:10" ht="18" x14ac:dyDescent="0.35">
      <c r="A8" s="37" t="s">
        <v>342</v>
      </c>
      <c r="B8" s="2">
        <v>15</v>
      </c>
      <c r="C8" s="2">
        <v>6</v>
      </c>
      <c r="D8" s="2">
        <v>11</v>
      </c>
      <c r="E8" s="2">
        <v>15</v>
      </c>
      <c r="F8" s="2">
        <v>11</v>
      </c>
      <c r="G8" s="2">
        <v>6</v>
      </c>
      <c r="H8" s="12">
        <f t="shared" si="0"/>
        <v>64</v>
      </c>
      <c r="I8" s="12">
        <v>13</v>
      </c>
      <c r="J8" s="40" t="s">
        <v>633</v>
      </c>
    </row>
    <row r="9" spans="1:10" ht="18" x14ac:dyDescent="0.35">
      <c r="A9" s="37" t="s">
        <v>343</v>
      </c>
      <c r="B9" s="2">
        <v>23</v>
      </c>
      <c r="C9" s="2">
        <v>11</v>
      </c>
      <c r="D9" s="2">
        <v>9</v>
      </c>
      <c r="E9" s="2">
        <v>5</v>
      </c>
      <c r="F9" s="2">
        <v>13</v>
      </c>
      <c r="G9" s="2">
        <v>5</v>
      </c>
      <c r="H9" s="12">
        <f t="shared" ref="H9" si="1">SUM(B9:G9)</f>
        <v>66</v>
      </c>
      <c r="I9" s="12">
        <v>14</v>
      </c>
      <c r="J9" s="40" t="s">
        <v>13</v>
      </c>
    </row>
    <row r="10" spans="1:10" ht="18" x14ac:dyDescent="0.35">
      <c r="A10" s="37" t="s">
        <v>344</v>
      </c>
      <c r="B10" s="2">
        <v>22</v>
      </c>
      <c r="C10" s="2">
        <v>12</v>
      </c>
      <c r="D10" s="2">
        <v>8</v>
      </c>
      <c r="E10" s="2">
        <v>4</v>
      </c>
      <c r="F10" s="2">
        <v>16</v>
      </c>
      <c r="G10" s="2">
        <v>6</v>
      </c>
      <c r="H10" s="12">
        <f t="shared" si="0"/>
        <v>68</v>
      </c>
      <c r="I10" s="12">
        <v>14</v>
      </c>
      <c r="J10" s="40" t="s">
        <v>15</v>
      </c>
    </row>
    <row r="11" spans="1:10" ht="18" x14ac:dyDescent="0.35">
      <c r="A11" s="37" t="s">
        <v>345</v>
      </c>
      <c r="B11" s="2">
        <v>20</v>
      </c>
      <c r="C11" s="2">
        <v>12</v>
      </c>
      <c r="D11" s="2">
        <v>12</v>
      </c>
      <c r="E11" s="2">
        <v>9</v>
      </c>
      <c r="F11" s="2">
        <v>21</v>
      </c>
      <c r="G11" s="2">
        <v>6</v>
      </c>
      <c r="H11" s="12">
        <f t="shared" si="0"/>
        <v>80</v>
      </c>
      <c r="I11" s="12">
        <v>19</v>
      </c>
      <c r="J11" s="40" t="s">
        <v>14</v>
      </c>
    </row>
    <row r="12" spans="1:10" ht="18" x14ac:dyDescent="0.35">
      <c r="A12" s="37" t="s">
        <v>346</v>
      </c>
      <c r="B12" s="2"/>
      <c r="C12" s="2"/>
      <c r="D12" s="2"/>
      <c r="E12" s="2"/>
      <c r="F12" s="2"/>
      <c r="G12" s="2"/>
      <c r="H12" s="12">
        <f t="shared" si="0"/>
        <v>0</v>
      </c>
      <c r="I12" s="12"/>
      <c r="J12" s="40" t="s">
        <v>15</v>
      </c>
    </row>
    <row r="13" spans="1:10" ht="18" x14ac:dyDescent="0.35">
      <c r="A13" s="37" t="s">
        <v>347</v>
      </c>
      <c r="B13" s="2"/>
      <c r="C13" s="2"/>
      <c r="D13" s="2"/>
      <c r="E13" s="2"/>
      <c r="F13" s="2"/>
      <c r="G13" s="2"/>
      <c r="H13" s="12">
        <f t="shared" si="0"/>
        <v>0</v>
      </c>
      <c r="I13" s="12"/>
      <c r="J13" s="40" t="s">
        <v>348</v>
      </c>
    </row>
    <row r="14" spans="1:10" ht="18" x14ac:dyDescent="0.35">
      <c r="A14" s="37" t="s">
        <v>349</v>
      </c>
      <c r="B14" s="2"/>
      <c r="C14" s="2"/>
      <c r="D14" s="2"/>
      <c r="E14" s="2"/>
      <c r="F14" s="2"/>
      <c r="G14" s="2"/>
      <c r="H14" s="12">
        <f t="shared" si="0"/>
        <v>0</v>
      </c>
      <c r="I14" s="12"/>
      <c r="J14" s="40" t="s">
        <v>350</v>
      </c>
    </row>
    <row r="15" spans="1:10" ht="18" x14ac:dyDescent="0.35">
      <c r="A15" s="36" t="s">
        <v>351</v>
      </c>
      <c r="B15" s="2">
        <f t="shared" ref="B15:I15" si="2">SUM(B5:B14)</f>
        <v>124</v>
      </c>
      <c r="C15" s="2">
        <f t="shared" si="2"/>
        <v>81</v>
      </c>
      <c r="D15" s="2">
        <f t="shared" si="2"/>
        <v>60</v>
      </c>
      <c r="E15" s="2">
        <f t="shared" si="2"/>
        <v>42</v>
      </c>
      <c r="F15" s="2">
        <f t="shared" si="2"/>
        <v>113</v>
      </c>
      <c r="G15" s="2">
        <f t="shared" si="2"/>
        <v>40</v>
      </c>
      <c r="H15" s="2">
        <f t="shared" si="2"/>
        <v>460</v>
      </c>
      <c r="I15" s="2">
        <f t="shared" si="2"/>
        <v>101</v>
      </c>
      <c r="J15" s="40" t="s">
        <v>336</v>
      </c>
    </row>
    <row r="16" spans="1:10" ht="18" x14ac:dyDescent="0.35">
      <c r="A16" s="36" t="s">
        <v>352</v>
      </c>
      <c r="B16" s="2">
        <f>IF(B15&gt;0,AVERAGE(B5:B14),"")</f>
        <v>17.714285714285715</v>
      </c>
      <c r="C16" s="2">
        <f t="shared" ref="C16:I16" si="3">IF(C15&gt;0,AVERAGE(C5:C14),"")</f>
        <v>11.571428571428571</v>
      </c>
      <c r="D16" s="2">
        <f t="shared" si="3"/>
        <v>8.5714285714285712</v>
      </c>
      <c r="E16" s="2">
        <f t="shared" si="3"/>
        <v>6</v>
      </c>
      <c r="F16" s="2">
        <f t="shared" si="3"/>
        <v>16.142857142857142</v>
      </c>
      <c r="G16" s="2">
        <f t="shared" si="3"/>
        <v>5.7142857142857144</v>
      </c>
      <c r="H16" s="2">
        <f t="shared" si="3"/>
        <v>46</v>
      </c>
      <c r="I16" s="2">
        <f t="shared" si="3"/>
        <v>14.428571428571429</v>
      </c>
      <c r="J16" s="40" t="s">
        <v>353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H250"/>
  <sheetViews>
    <sheetView tabSelected="1" zoomScale="110" zoomScaleNormal="110" workbookViewId="0">
      <pane xSplit="7" ySplit="4" topLeftCell="H5" activePane="bottomRight" state="frozen"/>
      <selection pane="topRight" activeCell="G1" sqref="G1"/>
      <selection pane="bottomLeft" activeCell="A5" sqref="A5"/>
      <selection pane="bottomRight" activeCell="E10" sqref="E10"/>
    </sheetView>
  </sheetViews>
  <sheetFormatPr defaultRowHeight="14.4" x14ac:dyDescent="0.3"/>
  <cols>
    <col min="2" max="2" width="10.6640625" style="22" customWidth="1"/>
    <col min="3" max="3" width="10.109375" style="22" customWidth="1"/>
    <col min="4" max="4" width="11.77734375" style="22" hidden="1" customWidth="1"/>
    <col min="5" max="5" width="27.44140625" bestFit="1" customWidth="1"/>
    <col min="6" max="6" width="9.33203125" style="22" customWidth="1"/>
    <col min="7" max="7" width="19.6640625" bestFit="1" customWidth="1"/>
    <col min="8" max="12" width="14.7773437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77734375" style="22" bestFit="1" customWidth="1"/>
    <col min="79" max="79" width="11.88671875" bestFit="1" customWidth="1"/>
    <col min="80" max="80" width="13.33203125" bestFit="1" customWidth="1"/>
    <col min="81" max="81" width="11.77734375" bestFit="1" customWidth="1"/>
    <col min="82" max="84" width="10.44140625" style="22" bestFit="1" customWidth="1"/>
    <col min="85" max="86" width="10.44140625" bestFit="1" customWidth="1"/>
  </cols>
  <sheetData>
    <row r="1" spans="1:86" ht="36" customHeight="1" x14ac:dyDescent="0.3">
      <c r="C1" s="152" t="str">
        <f>_xlfn.TEXTJOIN(" ",1,"Aantal schermers:",Tabel2[[#Totals],[aanwezigheid]])</f>
        <v>Aantal schermers: 0</v>
      </c>
      <c r="D1" s="152"/>
      <c r="I1" s="147" t="s">
        <v>593</v>
      </c>
      <c r="K1" s="148" t="s">
        <v>599</v>
      </c>
      <c r="L1" s="148" t="s">
        <v>602</v>
      </c>
      <c r="M1" s="148" t="s">
        <v>597</v>
      </c>
    </row>
    <row r="2" spans="1:86" ht="36" customHeight="1" x14ac:dyDescent="0.3">
      <c r="I2" s="148" t="s">
        <v>594</v>
      </c>
      <c r="K2" s="148" t="s">
        <v>600</v>
      </c>
      <c r="L2" s="148" t="s">
        <v>603</v>
      </c>
      <c r="M2" s="148" t="s">
        <v>598</v>
      </c>
    </row>
    <row r="3" spans="1:86" ht="36" customHeight="1" x14ac:dyDescent="0.3">
      <c r="I3" s="148" t="s">
        <v>595</v>
      </c>
      <c r="K3" s="148" t="s">
        <v>601</v>
      </c>
      <c r="L3" s="148" t="s">
        <v>596</v>
      </c>
      <c r="M3" s="149"/>
      <c r="N3" s="149" t="s">
        <v>604</v>
      </c>
      <c r="O3" s="149"/>
      <c r="P3" s="149"/>
      <c r="Q3" s="149"/>
      <c r="R3" s="149"/>
      <c r="S3" s="149"/>
      <c r="T3" s="149" t="s">
        <v>605</v>
      </c>
      <c r="U3" s="149"/>
      <c r="V3" s="149"/>
      <c r="W3" s="149"/>
      <c r="X3" s="149"/>
      <c r="Y3" s="149"/>
      <c r="Z3" s="149" t="s">
        <v>606</v>
      </c>
      <c r="AA3" s="149"/>
      <c r="AB3" s="149"/>
      <c r="AC3" s="149"/>
      <c r="AD3" s="149"/>
      <c r="AE3" s="149"/>
      <c r="AF3" s="149" t="s">
        <v>607</v>
      </c>
      <c r="AG3" s="149"/>
      <c r="AH3" s="149"/>
      <c r="AI3" s="149"/>
      <c r="AJ3" s="149"/>
      <c r="AK3" s="149"/>
      <c r="AL3" s="149" t="s">
        <v>608</v>
      </c>
      <c r="AM3" s="149"/>
      <c r="AN3" s="149"/>
      <c r="AO3" s="149"/>
      <c r="AP3" s="149"/>
      <c r="AQ3" s="149"/>
      <c r="AR3" s="149" t="s">
        <v>609</v>
      </c>
      <c r="AS3" s="149"/>
      <c r="AT3" s="149"/>
      <c r="AU3" s="149"/>
      <c r="AV3" s="149"/>
      <c r="AW3" s="149"/>
      <c r="AX3" s="149" t="s">
        <v>610</v>
      </c>
      <c r="AY3" s="149"/>
      <c r="AZ3" s="149"/>
      <c r="BA3" s="149"/>
      <c r="BB3" s="149"/>
      <c r="BC3" s="149"/>
      <c r="BD3" s="149" t="s">
        <v>611</v>
      </c>
      <c r="BE3" s="149"/>
      <c r="BF3" s="149"/>
      <c r="BG3" s="149"/>
      <c r="BH3" s="149"/>
      <c r="BI3" s="149"/>
      <c r="BJ3" s="149" t="s">
        <v>612</v>
      </c>
      <c r="BK3" s="149"/>
      <c r="BL3" s="149"/>
      <c r="BM3" s="149"/>
      <c r="BN3" s="149"/>
      <c r="BO3" s="149"/>
      <c r="BP3" s="149" t="s">
        <v>613</v>
      </c>
      <c r="BV3" s="161" t="s">
        <v>614</v>
      </c>
    </row>
    <row r="4" spans="1:86" x14ac:dyDescent="0.3">
      <c r="A4" t="s">
        <v>101</v>
      </c>
      <c r="B4" s="22" t="s">
        <v>102</v>
      </c>
      <c r="C4" s="22" t="s">
        <v>103</v>
      </c>
      <c r="D4" s="22" t="s">
        <v>745</v>
      </c>
      <c r="E4" t="s">
        <v>0</v>
      </c>
      <c r="F4" s="22" t="s">
        <v>93</v>
      </c>
      <c r="G4" t="s">
        <v>1</v>
      </c>
      <c r="H4" t="s">
        <v>94</v>
      </c>
      <c r="I4" t="s">
        <v>95</v>
      </c>
      <c r="J4" t="s">
        <v>104</v>
      </c>
      <c r="K4" t="s">
        <v>96</v>
      </c>
      <c r="L4" t="s">
        <v>631</v>
      </c>
      <c r="M4" t="s">
        <v>630</v>
      </c>
      <c r="N4" t="s">
        <v>109</v>
      </c>
      <c r="O4" t="s">
        <v>105</v>
      </c>
      <c r="P4" t="s">
        <v>155</v>
      </c>
      <c r="Q4" t="s">
        <v>106</v>
      </c>
      <c r="R4" t="s">
        <v>107</v>
      </c>
      <c r="S4" t="s">
        <v>108</v>
      </c>
      <c r="T4" t="s">
        <v>110</v>
      </c>
      <c r="U4" t="s">
        <v>111</v>
      </c>
      <c r="V4" t="s">
        <v>156</v>
      </c>
      <c r="W4" t="s">
        <v>112</v>
      </c>
      <c r="X4" t="s">
        <v>113</v>
      </c>
      <c r="Y4" t="s">
        <v>114</v>
      </c>
      <c r="Z4" t="s">
        <v>115</v>
      </c>
      <c r="AA4" t="s">
        <v>116</v>
      </c>
      <c r="AB4" t="s">
        <v>157</v>
      </c>
      <c r="AC4" t="s">
        <v>117</v>
      </c>
      <c r="AD4" t="s">
        <v>118</v>
      </c>
      <c r="AE4" t="s">
        <v>119</v>
      </c>
      <c r="AF4" t="s">
        <v>120</v>
      </c>
      <c r="AG4" t="s">
        <v>121</v>
      </c>
      <c r="AH4" t="s">
        <v>158</v>
      </c>
      <c r="AI4" t="s">
        <v>122</v>
      </c>
      <c r="AJ4" t="s">
        <v>123</v>
      </c>
      <c r="AK4" t="s">
        <v>124</v>
      </c>
      <c r="AL4" t="s">
        <v>125</v>
      </c>
      <c r="AM4" t="s">
        <v>126</v>
      </c>
      <c r="AN4" t="s">
        <v>159</v>
      </c>
      <c r="AO4" t="s">
        <v>127</v>
      </c>
      <c r="AP4" t="s">
        <v>128</v>
      </c>
      <c r="AQ4" t="s">
        <v>129</v>
      </c>
      <c r="AR4" t="s">
        <v>130</v>
      </c>
      <c r="AS4" t="s">
        <v>131</v>
      </c>
      <c r="AT4" t="s">
        <v>160</v>
      </c>
      <c r="AU4" t="s">
        <v>132</v>
      </c>
      <c r="AV4" t="s">
        <v>133</v>
      </c>
      <c r="AW4" s="157" t="s">
        <v>134</v>
      </c>
      <c r="AX4" t="s">
        <v>135</v>
      </c>
      <c r="AY4" t="s">
        <v>136</v>
      </c>
      <c r="AZ4" t="s">
        <v>161</v>
      </c>
      <c r="BA4" t="s">
        <v>137</v>
      </c>
      <c r="BB4" t="s">
        <v>138</v>
      </c>
      <c r="BC4" t="s">
        <v>139</v>
      </c>
      <c r="BD4" t="s">
        <v>140</v>
      </c>
      <c r="BE4" t="s">
        <v>141</v>
      </c>
      <c r="BF4" t="s">
        <v>162</v>
      </c>
      <c r="BG4" t="s">
        <v>142</v>
      </c>
      <c r="BH4" t="s">
        <v>143</v>
      </c>
      <c r="BI4" t="s">
        <v>144</v>
      </c>
      <c r="BJ4" t="s">
        <v>145</v>
      </c>
      <c r="BK4" t="s">
        <v>146</v>
      </c>
      <c r="BL4" t="s">
        <v>163</v>
      </c>
      <c r="BM4" t="s">
        <v>147</v>
      </c>
      <c r="BN4" t="s">
        <v>148</v>
      </c>
      <c r="BO4" t="s">
        <v>164</v>
      </c>
      <c r="BP4" t="s">
        <v>149</v>
      </c>
      <c r="BQ4" t="s">
        <v>150</v>
      </c>
      <c r="BR4" t="s">
        <v>151</v>
      </c>
      <c r="BS4" t="s">
        <v>152</v>
      </c>
      <c r="BT4" t="s">
        <v>153</v>
      </c>
      <c r="BU4" t="s">
        <v>154</v>
      </c>
      <c r="BV4" s="22" t="s">
        <v>97</v>
      </c>
      <c r="BW4" s="22" t="s">
        <v>98</v>
      </c>
      <c r="BX4" s="22" t="s">
        <v>99</v>
      </c>
      <c r="BY4" s="22" t="s">
        <v>100</v>
      </c>
      <c r="CA4" t="s">
        <v>717</v>
      </c>
      <c r="CB4" t="s">
        <v>718</v>
      </c>
      <c r="CC4" t="s">
        <v>719</v>
      </c>
      <c r="CD4" s="22" t="s">
        <v>720</v>
      </c>
      <c r="CE4" s="22" t="s">
        <v>722</v>
      </c>
      <c r="CF4" s="22" t="s">
        <v>721</v>
      </c>
      <c r="CG4" s="22" t="s">
        <v>724</v>
      </c>
      <c r="CH4" s="22" t="s">
        <v>723</v>
      </c>
    </row>
    <row r="5" spans="1:86" x14ac:dyDescent="0.3">
      <c r="A5" s="22" t="s">
        <v>283</v>
      </c>
      <c r="B5" s="22" t="s">
        <v>165</v>
      </c>
      <c r="D5" s="22" t="s">
        <v>749</v>
      </c>
      <c r="E5" t="s">
        <v>284</v>
      </c>
      <c r="F5" s="22">
        <v>116326</v>
      </c>
      <c r="G5" s="25" t="s">
        <v>285</v>
      </c>
      <c r="H5" s="151">
        <f>Tabel2[[#This Row],[pnt t/m 2021/22]]+Tabel2[[#This Row],[pnt 2022/2023]]</f>
        <v>2756.2539682539682</v>
      </c>
      <c r="I5">
        <v>2008</v>
      </c>
      <c r="J5">
        <v>2022</v>
      </c>
      <c r="K5" s="24">
        <f>Tabel2[[#This Row],[ijkdatum]]-Tabel2[[#This Row],[Geboren]]</f>
        <v>14</v>
      </c>
      <c r="L5" s="26">
        <f>Tabel2[[#This Row],[TTL 1]]+Tabel2[[#This Row],[TTL 2]]+Tabel2[[#This Row],[TTL 3]]+Tabel2[[#This Row],[TTL 4]]+Tabel2[[#This Row],[TTL 5]]+Tabel2[[#This Row],[TTL 6]]+Tabel2[[#This Row],[TTL 7]]+Tabel2[[#This Row],[TTL 8]]+Tabel2[[#This Row],[TTL 9]]+Tabel2[[#This Row],[TTL 10]]</f>
        <v>482.11111111111109</v>
      </c>
      <c r="M5" s="167">
        <v>2274.1428571428573</v>
      </c>
      <c r="N5">
        <v>1</v>
      </c>
      <c r="O5">
        <v>10</v>
      </c>
      <c r="P5">
        <v>4</v>
      </c>
      <c r="Q5">
        <v>38</v>
      </c>
      <c r="S5" s="23">
        <f>SUM(Tabel2[[#This Row],[V 1]]*10+Tabel2[[#This Row],[GT 1]])/Tabel2[[#This Row],[AW 1]]*10+Tabel2[[#This Row],[BONUS 1]]</f>
        <v>78</v>
      </c>
      <c r="T5">
        <v>1</v>
      </c>
      <c r="U5">
        <v>10</v>
      </c>
      <c r="V5">
        <v>4</v>
      </c>
      <c r="W5">
        <v>35</v>
      </c>
      <c r="Y5" s="23">
        <f>SUM(Tabel2[[#This Row],[V 2]]*10+Tabel2[[#This Row],[GT 2]])/Tabel2[[#This Row],[AW 2]]*10+Tabel2[[#This Row],[BONUS 2]]</f>
        <v>75</v>
      </c>
      <c r="Z5">
        <v>1</v>
      </c>
      <c r="AA5">
        <v>10</v>
      </c>
      <c r="AB5">
        <v>4</v>
      </c>
      <c r="AC5">
        <v>37</v>
      </c>
      <c r="AE5" s="23">
        <f>SUM(Tabel2[[#This Row],[V 3]]*10+Tabel2[[#This Row],[GT 3]])/Tabel2[[#This Row],[AW 3]]*10+Tabel2[[#This Row],[BONUS 3]]</f>
        <v>77</v>
      </c>
      <c r="AF5">
        <v>2</v>
      </c>
      <c r="AG5">
        <v>10</v>
      </c>
      <c r="AH5">
        <v>6</v>
      </c>
      <c r="AI5">
        <v>42</v>
      </c>
      <c r="AK5" s="23">
        <f>SUM(Tabel2[[#This Row],[V 4]]*10+Tabel2[[#This Row],[GT 4]])/Tabel2[[#This Row],[AW 4]]*10+Tabel2[[#This Row],[BONUS 4]]</f>
        <v>102</v>
      </c>
      <c r="AL5">
        <v>1</v>
      </c>
      <c r="AM5">
        <v>9</v>
      </c>
      <c r="AN5">
        <v>3</v>
      </c>
      <c r="AO5">
        <v>34</v>
      </c>
      <c r="AQ5" s="23">
        <f>SUM(Tabel2[[#This Row],[V 5]]*10+Tabel2[[#This Row],[GT 5]])/Tabel2[[#This Row],[AW 5]]*10+Tabel2[[#This Row],[BONUS 5]]</f>
        <v>71.111111111111114</v>
      </c>
      <c r="AS5">
        <v>1</v>
      </c>
      <c r="AW5" s="23">
        <f>SUM(Tabel2[[#This Row],[V 6]]*10+Tabel2[[#This Row],[GT 6]])/Tabel2[[#This Row],[AW 6]]*10+Tabel2[[#This Row],[BONUS 6]]</f>
        <v>0</v>
      </c>
      <c r="AX5">
        <v>1</v>
      </c>
      <c r="AY5">
        <v>10</v>
      </c>
      <c r="AZ5">
        <v>5</v>
      </c>
      <c r="BA5">
        <v>29</v>
      </c>
      <c r="BC5" s="23">
        <f>SUM(Tabel2[[#This Row],[V 7]]*10+Tabel2[[#This Row],[GT 7]])/Tabel2[[#This Row],[AW 7]]*10+Tabel2[[#This Row],[BONUS 7]]</f>
        <v>79</v>
      </c>
      <c r="BE5">
        <v>1</v>
      </c>
      <c r="BI5" s="23">
        <f>SUM(Tabel2[[#This Row],[V 8]]*10+Tabel2[[#This Row],[GT 8]])/Tabel2[[#This Row],[AW 8]]*10+Tabel2[[#This Row],[BONUS 8]]</f>
        <v>0</v>
      </c>
      <c r="BK5">
        <v>1</v>
      </c>
      <c r="BO5" s="23">
        <f>SUM(Tabel2[[#This Row],[V 9]]*10+Tabel2[[#This Row],[GT 9]])/Tabel2[[#This Row],[AW 9]]*10+Tabel2[[#This Row],[BONUS 9]]</f>
        <v>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 t="shared" ref="BY5:BY68" si="0">IF(BX5=0,"geen actie",CONCATENATE("diploma uitschrijven: ",BV5," punten"))</f>
        <v>geen actie</v>
      </c>
      <c r="CA5" s="159">
        <f>Tabel2[[#This Row],[pnt t/m 2021/22]]</f>
        <v>2274.1428571428573</v>
      </c>
      <c r="CB5" s="159">
        <f>Tabel2[[#This Row],[pnt 2022/2023]]</f>
        <v>482.11111111111109</v>
      </c>
    </row>
    <row r="6" spans="1:86" ht="15.6" x14ac:dyDescent="0.3">
      <c r="A6" s="22" t="s">
        <v>206</v>
      </c>
      <c r="D6" s="22" t="s">
        <v>749</v>
      </c>
      <c r="E6" s="158" t="s">
        <v>617</v>
      </c>
      <c r="F6" s="22">
        <v>120288</v>
      </c>
      <c r="G6" s="25" t="s">
        <v>37</v>
      </c>
      <c r="H6" s="151">
        <f>Tabel2[[#This Row],[pnt t/m 2021/22]]+Tabel2[[#This Row],[pnt 2022/2023]]</f>
        <v>561.15384615384619</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561.15384615384619</v>
      </c>
      <c r="M6" s="150">
        <v>0</v>
      </c>
      <c r="N6">
        <v>13</v>
      </c>
      <c r="O6">
        <v>9</v>
      </c>
      <c r="P6">
        <v>2</v>
      </c>
      <c r="Q6">
        <v>31</v>
      </c>
      <c r="S6" s="23">
        <f>SUM(Tabel2[[#This Row],[V 1]]*10+Tabel2[[#This Row],[GT 1]])/Tabel2[[#This Row],[AW 1]]*10+Tabel2[[#This Row],[BONUS 1]]</f>
        <v>56.666666666666671</v>
      </c>
      <c r="T6">
        <v>10</v>
      </c>
      <c r="U6">
        <v>13</v>
      </c>
      <c r="V6">
        <v>8</v>
      </c>
      <c r="W6">
        <v>58</v>
      </c>
      <c r="Y6" s="23">
        <f>SUM(Tabel2[[#This Row],[V 2]]*10+Tabel2[[#This Row],[GT 2]])/Tabel2[[#This Row],[AW 2]]*10+Tabel2[[#This Row],[BONUS 2]]</f>
        <v>106.15384615384615</v>
      </c>
      <c r="Z6">
        <v>10</v>
      </c>
      <c r="AA6">
        <v>12</v>
      </c>
      <c r="AB6">
        <v>9</v>
      </c>
      <c r="AC6">
        <v>52</v>
      </c>
      <c r="AE6" s="23">
        <f>SUM(Tabel2[[#This Row],[V 3]]*10+Tabel2[[#This Row],[GT 3]])/Tabel2[[#This Row],[AW 3]]*10+Tabel2[[#This Row],[BONUS 3]]</f>
        <v>118.33333333333334</v>
      </c>
      <c r="AG6">
        <v>1</v>
      </c>
      <c r="AK6" s="23">
        <f>SUM(Tabel2[[#This Row],[V 4]]*10+Tabel2[[#This Row],[GT 4]])/Tabel2[[#This Row],[AW 4]]*10+Tabel2[[#This Row],[BONUS 4]]</f>
        <v>0</v>
      </c>
      <c r="AL6">
        <v>10</v>
      </c>
      <c r="AM6">
        <v>9</v>
      </c>
      <c r="AN6">
        <v>5</v>
      </c>
      <c r="AO6">
        <v>34</v>
      </c>
      <c r="AQ6" s="23">
        <f>SUM(Tabel2[[#This Row],[V 5]]*10+Tabel2[[#This Row],[GT 5]])/Tabel2[[#This Row],[AW 5]]*10+Tabel2[[#This Row],[BONUS 5]]</f>
        <v>93.333333333333343</v>
      </c>
      <c r="AR6">
        <v>10</v>
      </c>
      <c r="AS6">
        <v>10</v>
      </c>
      <c r="AT6">
        <v>5</v>
      </c>
      <c r="AU6">
        <v>40</v>
      </c>
      <c r="AW6" s="23">
        <f>SUM(Tabel2[[#This Row],[V 6]]*10+Tabel2[[#This Row],[GT 6]])/Tabel2[[#This Row],[AW 6]]*10+Tabel2[[#This Row],[BONUS 6]]</f>
        <v>90</v>
      </c>
      <c r="AX6">
        <v>8</v>
      </c>
      <c r="AY6">
        <v>6</v>
      </c>
      <c r="AZ6">
        <v>4</v>
      </c>
      <c r="BA6">
        <v>18</v>
      </c>
      <c r="BC6" s="23">
        <f>SUM(Tabel2[[#This Row],[V 7]]*10+Tabel2[[#This Row],[GT 7]])/Tabel2[[#This Row],[AW 7]]*10+Tabel2[[#This Row],[BONUS 7]]</f>
        <v>96.666666666666657</v>
      </c>
      <c r="BE6">
        <v>1</v>
      </c>
      <c r="BI6" s="23">
        <f>SUM(Tabel2[[#This Row],[V 8]]*10+Tabel2[[#This Row],[GT 8]])/Tabel2[[#This Row],[AW 8]]*10+Tabel2[[#This Row],[BONUS 8]]</f>
        <v>0</v>
      </c>
      <c r="BK6">
        <v>1</v>
      </c>
      <c r="BO6" s="23">
        <f>SUM(Tabel2[[#This Row],[V 9]]*10+Tabel2[[#This Row],[GT 9]])/Tabel2[[#This Row],[AW 9]]*10+Tabel2[[#This Row],[BONUS 9]]</f>
        <v>0</v>
      </c>
      <c r="BQ6">
        <v>1</v>
      </c>
      <c r="BU6" s="23">
        <f>SUM(Tabel2[[#This Row],[V 10]]*10+Tabel2[[#This Row],[GT 10]])/Tabel2[[#This Row],[AW 10]]*10+Tabel2[[#This Row],[BONUS 10]]</f>
        <v>0</v>
      </c>
      <c r="BV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 s="22">
        <v>250</v>
      </c>
      <c r="BX6" s="30">
        <f>Tabel2[[#This Row],[Diploma]]-Tabel2[[#This Row],[Uitgeschreven]]</f>
        <v>250</v>
      </c>
      <c r="BY6" s="2" t="str">
        <f t="shared" si="0"/>
        <v>diploma uitschrijven: 500 punten</v>
      </c>
      <c r="CA6" s="159">
        <f>Tabel2[[#This Row],[pnt t/m 2021/22]]</f>
        <v>0</v>
      </c>
      <c r="CB6" s="159">
        <f>Tabel2[[#This Row],[pnt 2022/2023]]</f>
        <v>561.15384615384619</v>
      </c>
      <c r="CC6" s="159">
        <f>CA6+CB6</f>
        <v>561.15384615384619</v>
      </c>
    </row>
    <row r="7" spans="1:86" x14ac:dyDescent="0.3">
      <c r="A7" s="22" t="s">
        <v>205</v>
      </c>
      <c r="D7" s="22" t="s">
        <v>749</v>
      </c>
      <c r="E7" t="s">
        <v>618</v>
      </c>
      <c r="F7" s="22">
        <v>120284</v>
      </c>
      <c r="G7" s="25" t="s">
        <v>37</v>
      </c>
      <c r="H7" s="151">
        <f>Tabel2[[#This Row],[pnt t/m 2021/22]]+Tabel2[[#This Row],[pnt 2022/2023]]</f>
        <v>188.4126984126984</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188.4126984126984</v>
      </c>
      <c r="M7" s="150">
        <v>0</v>
      </c>
      <c r="N7">
        <v>16</v>
      </c>
      <c r="O7">
        <v>7</v>
      </c>
      <c r="P7">
        <v>1</v>
      </c>
      <c r="Q7">
        <v>13</v>
      </c>
      <c r="S7" s="23">
        <f>SUM(Tabel2[[#This Row],[V 1]]*10+Tabel2[[#This Row],[GT 1]])/Tabel2[[#This Row],[AW 1]]*10+Tabel2[[#This Row],[BONUS 1]]</f>
        <v>32.857142857142854</v>
      </c>
      <c r="T7">
        <v>8</v>
      </c>
      <c r="U7">
        <v>6</v>
      </c>
      <c r="V7">
        <v>2</v>
      </c>
      <c r="W7">
        <v>15</v>
      </c>
      <c r="Y7" s="23">
        <f>SUM(Tabel2[[#This Row],[V 2]]*10+Tabel2[[#This Row],[GT 2]])/Tabel2[[#This Row],[AW 2]]*10+Tabel2[[#This Row],[BONUS 2]]</f>
        <v>58.333333333333329</v>
      </c>
      <c r="AA7">
        <v>1</v>
      </c>
      <c r="AE7" s="23">
        <f>SUM(Tabel2[[#This Row],[V 3]]*10+Tabel2[[#This Row],[GT 3]])/Tabel2[[#This Row],[AW 3]]*10+Tabel2[[#This Row],[BONUS 3]]</f>
        <v>0</v>
      </c>
      <c r="AF7">
        <v>10</v>
      </c>
      <c r="AG7">
        <v>9</v>
      </c>
      <c r="AH7">
        <v>4</v>
      </c>
      <c r="AI7">
        <v>25</v>
      </c>
      <c r="AK7" s="23">
        <f>SUM(Tabel2[[#This Row],[V 4]]*10+Tabel2[[#This Row],[GT 4]])/Tabel2[[#This Row],[AW 4]]*10+Tabel2[[#This Row],[BONUS 4]]</f>
        <v>72.222222222222229</v>
      </c>
      <c r="AM7">
        <v>1</v>
      </c>
      <c r="AQ7" s="23">
        <f>SUM(Tabel2[[#This Row],[V 5]]*10+Tabel2[[#This Row],[GT 5]])/Tabel2[[#This Row],[AW 5]]*10+Tabel2[[#This Row],[BONUS 5]]</f>
        <v>0</v>
      </c>
      <c r="AR7">
        <v>8</v>
      </c>
      <c r="AS7">
        <v>8</v>
      </c>
      <c r="AT7">
        <v>1</v>
      </c>
      <c r="AU7">
        <v>10</v>
      </c>
      <c r="AW7" s="23">
        <f>SUM(Tabel2[[#This Row],[V 6]]*10+Tabel2[[#This Row],[GT 6]])/Tabel2[[#This Row],[AW 6]]*10+Tabel2[[#This Row],[BONUS 6]]</f>
        <v>25</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22">
        <v>0</v>
      </c>
      <c r="BX7" s="30">
        <f>Tabel2[[#This Row],[Diploma]]-Tabel2[[#This Row],[Uitgeschreven]]</f>
        <v>0</v>
      </c>
      <c r="BY7" s="2" t="str">
        <f t="shared" si="0"/>
        <v>geen actie</v>
      </c>
      <c r="CA7" s="159">
        <f>Tabel2[[#This Row],[pnt t/m 2021/22]]</f>
        <v>0</v>
      </c>
      <c r="CB7" s="159">
        <f>Tabel2[[#This Row],[pnt 2022/2023]]</f>
        <v>188.4126984126984</v>
      </c>
      <c r="CC7" s="159">
        <f t="shared" ref="CC7:CC70" si="1">CA7+CB7</f>
        <v>188.4126984126984</v>
      </c>
    </row>
    <row r="8" spans="1:86" x14ac:dyDescent="0.3">
      <c r="A8" s="22" t="s">
        <v>246</v>
      </c>
      <c r="B8" s="22" t="s">
        <v>165</v>
      </c>
      <c r="D8" s="22" t="s">
        <v>746</v>
      </c>
      <c r="E8" t="s">
        <v>247</v>
      </c>
      <c r="F8" s="22">
        <v>116674</v>
      </c>
      <c r="G8" s="25" t="s">
        <v>43</v>
      </c>
      <c r="H8" s="151">
        <f>Tabel2[[#This Row],[pnt t/m 2021/22]]+Tabel2[[#This Row],[pnt 2022/2023]]</f>
        <v>380.16666666666663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109</v>
      </c>
      <c r="M8" s="150">
        <v>271.16666666666663</v>
      </c>
      <c r="O8">
        <v>1</v>
      </c>
      <c r="S8" s="23">
        <f>SUM(Tabel2[[#This Row],[V 1]]*10+Tabel2[[#This Row],[GT 1]])/Tabel2[[#This Row],[AW 1]]*10+Tabel2[[#This Row],[BONUS 1]]</f>
        <v>0</v>
      </c>
      <c r="U8">
        <v>1</v>
      </c>
      <c r="Y8" s="23">
        <f>SUM(Tabel2[[#This Row],[V 2]]*10+Tabel2[[#This Row],[GT 2]])/Tabel2[[#This Row],[AW 2]]*10+Tabel2[[#This Row],[BONUS 2]]</f>
        <v>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X8">
        <v>15</v>
      </c>
      <c r="AY8">
        <v>10</v>
      </c>
      <c r="AZ8">
        <v>6</v>
      </c>
      <c r="BA8">
        <v>49</v>
      </c>
      <c r="BC8" s="23">
        <f>SUM(Tabel2[[#This Row],[V 7]]*10+Tabel2[[#This Row],[GT 7]])/Tabel2[[#This Row],[AW 7]]*10+Tabel2[[#This Row],[BONUS 7]]</f>
        <v>109</v>
      </c>
      <c r="BE8">
        <v>1</v>
      </c>
      <c r="BI8" s="23">
        <f>SUM(Tabel2[[#This Row],[V 8]]*10+Tabel2[[#This Row],[GT 8]])/Tabel2[[#This Row],[AW 8]]*10+Tabel2[[#This Row],[BONUS 8]]</f>
        <v>0</v>
      </c>
      <c r="BK8">
        <v>1</v>
      </c>
      <c r="BO8" s="23">
        <f>SUM(Tabel2[[#This Row],[V 9]]*10+Tabel2[[#This Row],[GT 9]])/Tabel2[[#This Row],[AW 9]]*10+Tabel2[[#This Row],[BONUS 9]]</f>
        <v>0</v>
      </c>
      <c r="BQ8">
        <v>1</v>
      </c>
      <c r="BU8" s="23">
        <f>SUM(Tabel2[[#This Row],[V 10]]*10+Tabel2[[#This Row],[GT 10]])/Tabel2[[#This Row],[AW 10]]*10+Tabel2[[#This Row],[BONUS 10]]</f>
        <v>0</v>
      </c>
      <c r="BV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 s="22">
        <v>250</v>
      </c>
      <c r="BX8" s="30">
        <f>Tabel2[[#This Row],[Diploma]]-Tabel2[[#This Row],[Uitgeschreven]]</f>
        <v>0</v>
      </c>
      <c r="BY8" s="2" t="str">
        <f t="shared" si="0"/>
        <v>geen actie</v>
      </c>
      <c r="CA8" s="159">
        <f>Tabel2[[#This Row],[pnt t/m 2021/22]]</f>
        <v>271.16666666666663</v>
      </c>
      <c r="CB8" s="159">
        <f>Tabel2[[#This Row],[pnt 2022/2023]]</f>
        <v>109</v>
      </c>
      <c r="CC8" s="159">
        <f t="shared" si="1"/>
        <v>380.16666666666663</v>
      </c>
    </row>
    <row r="9" spans="1:86" x14ac:dyDescent="0.3">
      <c r="A9" s="22" t="s">
        <v>283</v>
      </c>
      <c r="B9" s="22" t="s">
        <v>165</v>
      </c>
      <c r="D9" s="22" t="s">
        <v>747</v>
      </c>
      <c r="E9" t="s">
        <v>733</v>
      </c>
      <c r="F9">
        <v>120333</v>
      </c>
      <c r="G9" s="25"/>
      <c r="H9" s="23">
        <f>Tabel2[[#This Row],[pnt t/m 2021/22]]+Tabel2[[#This Row],[pnt 2022/2023]]</f>
        <v>88.75</v>
      </c>
      <c r="I9">
        <v>2008</v>
      </c>
      <c r="J9">
        <v>2022</v>
      </c>
      <c r="K9" s="24">
        <f>Tabel2[[#This Row],[ijkdatum]]-Tabel2[[#This Row],[Geboren]]</f>
        <v>14</v>
      </c>
      <c r="L9" s="25">
        <f>Tabel2[[#This Row],[TTL 1]]+Tabel2[[#This Row],[TTL 2]]+Tabel2[[#This Row],[TTL 3]]+Tabel2[[#This Row],[TTL 4]]+Tabel2[[#This Row],[TTL 5]]+Tabel2[[#This Row],[TTL 6]]+Tabel2[[#This Row],[TTL 7]]+Tabel2[[#This Row],[TTL 8]]+Tabel2[[#This Row],[TTL 9]]+Tabel2[[#This Row],[TTL 10]]</f>
        <v>88.75</v>
      </c>
      <c r="M9" s="162"/>
      <c r="O9">
        <v>1</v>
      </c>
      <c r="S9" s="162">
        <f>SUM(Tabel2[[#This Row],[V 1]]*10+Tabel2[[#This Row],[GT 1]])/Tabel2[[#This Row],[AW 1]]*10+Tabel2[[#This Row],[BONUS 1]]</f>
        <v>0</v>
      </c>
      <c r="U9">
        <v>1</v>
      </c>
      <c r="Y9" s="162">
        <f>SUM(Tabel2[[#This Row],[V 2]]*10+Tabel2[[#This Row],[GT 2]])/Tabel2[[#This Row],[AW 2]]*10+Tabel2[[#This Row],[BONUS 2]]</f>
        <v>0</v>
      </c>
      <c r="AA9">
        <v>1</v>
      </c>
      <c r="AE9" s="162">
        <f>SUM(Tabel2[[#This Row],[V 3]]*10+Tabel2[[#This Row],[GT 3]])/Tabel2[[#This Row],[AW 3]]*10+Tabel2[[#This Row],[BONUS 3]]</f>
        <v>0</v>
      </c>
      <c r="AG9">
        <v>1</v>
      </c>
      <c r="AK9" s="162">
        <f>SUM(Tabel2[[#This Row],[V 4]]*10+Tabel2[[#This Row],[GT 4]])/Tabel2[[#This Row],[AW 4]]*10+Tabel2[[#This Row],[BONUS 4]]</f>
        <v>0</v>
      </c>
      <c r="AM9">
        <v>1</v>
      </c>
      <c r="AQ9" s="162">
        <f>SUM(Tabel2[[#This Row],[V 5]]*10+Tabel2[[#This Row],[GT 5]])/Tabel2[[#This Row],[AW 5]]*10+Tabel2[[#This Row],[BONUS 5]]</f>
        <v>0</v>
      </c>
      <c r="AR9">
        <v>1</v>
      </c>
      <c r="AS9">
        <v>8</v>
      </c>
      <c r="AT9">
        <v>4</v>
      </c>
      <c r="AU9">
        <v>31</v>
      </c>
      <c r="AW9" s="162">
        <f>SUM(Tabel2[[#This Row],[V 6]]*10+Tabel2[[#This Row],[GT 6]])/Tabel2[[#This Row],[AW 6]]*10+Tabel2[[#This Row],[BONUS 6]]</f>
        <v>88.75</v>
      </c>
      <c r="AY9">
        <v>1</v>
      </c>
      <c r="BC9" s="162">
        <f>SUM(Tabel2[[#This Row],[V 7]]*10+Tabel2[[#This Row],[GT 7]])/Tabel2[[#This Row],[AW 7]]*10+Tabel2[[#This Row],[BONUS 7]]</f>
        <v>0</v>
      </c>
      <c r="BE9">
        <v>1</v>
      </c>
      <c r="BI9" s="162">
        <f>SUM(Tabel2[[#This Row],[V 8]]*10+Tabel2[[#This Row],[GT 8]])/Tabel2[[#This Row],[AW 8]]*10+Tabel2[[#This Row],[BONUS 8]]</f>
        <v>0</v>
      </c>
      <c r="BK9">
        <v>1</v>
      </c>
      <c r="BO9" s="162">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65" t="str">
        <f t="shared" si="0"/>
        <v>geen actie</v>
      </c>
      <c r="CA9" s="159">
        <f>Tabel2[[#This Row],[pnt t/m 2021/22]]</f>
        <v>0</v>
      </c>
      <c r="CB9" s="159">
        <f>Tabel2[[#This Row],[pnt 2022/2023]]</f>
        <v>88.75</v>
      </c>
      <c r="CC9" s="159">
        <f t="shared" si="1"/>
        <v>88.75</v>
      </c>
    </row>
    <row r="10" spans="1:86" x14ac:dyDescent="0.3">
      <c r="A10" s="22" t="s">
        <v>246</v>
      </c>
      <c r="B10" s="22" t="s">
        <v>165</v>
      </c>
      <c r="D10" s="22" t="s">
        <v>748</v>
      </c>
      <c r="E10" t="s">
        <v>684</v>
      </c>
      <c r="F10" s="22">
        <v>120472</v>
      </c>
      <c r="G10" s="25" t="s">
        <v>59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78.75</v>
      </c>
      <c r="M10" s="162"/>
      <c r="O10">
        <v>1</v>
      </c>
      <c r="S10" s="162">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F10">
        <v>12</v>
      </c>
      <c r="AG10">
        <v>8</v>
      </c>
      <c r="AH10">
        <v>4</v>
      </c>
      <c r="AI10">
        <v>23</v>
      </c>
      <c r="AK10" s="23">
        <f>SUM(Tabel2[[#This Row],[V 4]]*10+Tabel2[[#This Row],[GT 4]])/Tabel2[[#This Row],[AW 4]]*10+Tabel2[[#This Row],[BONUS 4]]</f>
        <v>78.75</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65" t="str">
        <f t="shared" si="0"/>
        <v>geen actie</v>
      </c>
      <c r="CA10" s="159">
        <f>Tabel2[[#This Row],[pnt t/m 2021/22]]</f>
        <v>0</v>
      </c>
      <c r="CB10" s="159">
        <f>Tabel2[[#This Row],[pnt 2022/2023]]</f>
        <v>78.75</v>
      </c>
      <c r="CC10" s="159">
        <f t="shared" si="1"/>
        <v>78.75</v>
      </c>
    </row>
    <row r="11" spans="1:86" x14ac:dyDescent="0.3">
      <c r="A11" s="22" t="s">
        <v>283</v>
      </c>
      <c r="B11" s="22" t="s">
        <v>165</v>
      </c>
      <c r="D11" s="22" t="s">
        <v>746</v>
      </c>
      <c r="E11" t="s">
        <v>286</v>
      </c>
      <c r="F11" s="22">
        <v>119088</v>
      </c>
      <c r="G11" s="25" t="s">
        <v>287</v>
      </c>
      <c r="H11" s="151">
        <f>Tabel2[[#This Row],[pnt t/m 2021/22]]+Tabel2[[#This Row],[pnt 2022/2023]]</f>
        <v>148.85714285714286</v>
      </c>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0</v>
      </c>
      <c r="M11" s="150">
        <v>148.85714285714286</v>
      </c>
      <c r="O11">
        <v>1</v>
      </c>
      <c r="S11" s="23">
        <f>SUM(Tabel2[[#This Row],[V 1]]*10+Tabel2[[#This Row],[GT 1]])/Tabel2[[#This Row],[AW 1]]*10+Tabel2[[#This Row],[BONUS 1]]</f>
        <v>0</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 t="shared" si="0"/>
        <v>geen actie</v>
      </c>
      <c r="CA11" s="159">
        <f>Tabel2[[#This Row],[pnt t/m 2021/22]]</f>
        <v>148.85714285714286</v>
      </c>
      <c r="CB11" s="159">
        <f>Tabel2[[#This Row],[pnt 2022/2023]]</f>
        <v>0</v>
      </c>
      <c r="CC11" s="159">
        <f t="shared" si="1"/>
        <v>148.85714285714286</v>
      </c>
    </row>
    <row r="12" spans="1:86" x14ac:dyDescent="0.3">
      <c r="A12" s="22" t="s">
        <v>206</v>
      </c>
      <c r="B12" s="22" t="s">
        <v>165</v>
      </c>
      <c r="D12" s="22" t="s">
        <v>749</v>
      </c>
      <c r="E12" t="s">
        <v>207</v>
      </c>
      <c r="F12" s="22">
        <v>118947</v>
      </c>
      <c r="G12" s="25" t="s">
        <v>49</v>
      </c>
      <c r="H12" s="151">
        <f>Tabel2[[#This Row],[pnt t/m 2021/22]]+Tabel2[[#This Row],[pnt 2022/2023]]</f>
        <v>1025.1191308691309</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421.89393939393943</v>
      </c>
      <c r="M12" s="150">
        <v>603.22519147519154</v>
      </c>
      <c r="N12">
        <v>13</v>
      </c>
      <c r="O12">
        <v>8</v>
      </c>
      <c r="P12">
        <v>5</v>
      </c>
      <c r="Q12">
        <v>29</v>
      </c>
      <c r="S12" s="23">
        <f>SUM(Tabel2[[#This Row],[V 1]]*10+Tabel2[[#This Row],[GT 1]])/Tabel2[[#This Row],[AW 1]]*10+Tabel2[[#This Row],[BONUS 1]]</f>
        <v>98.75</v>
      </c>
      <c r="T12">
        <v>9</v>
      </c>
      <c r="U12">
        <v>8</v>
      </c>
      <c r="V12">
        <v>4</v>
      </c>
      <c r="W12">
        <v>33</v>
      </c>
      <c r="Y12" s="23">
        <f>SUM(Tabel2[[#This Row],[V 2]]*10+Tabel2[[#This Row],[GT 2]])/Tabel2[[#This Row],[AW 2]]*10+Tabel2[[#This Row],[BONUS 2]]</f>
        <v>91.25</v>
      </c>
      <c r="Z12">
        <v>9</v>
      </c>
      <c r="AA12">
        <v>11</v>
      </c>
      <c r="AB12">
        <v>5</v>
      </c>
      <c r="AC12">
        <v>41</v>
      </c>
      <c r="AE12" s="23">
        <f>SUM(Tabel2[[#This Row],[V 3]]*10+Tabel2[[#This Row],[GT 3]])/Tabel2[[#This Row],[AW 3]]*10+Tabel2[[#This Row],[BONUS 3]]</f>
        <v>82.727272727272734</v>
      </c>
      <c r="AG12">
        <v>1</v>
      </c>
      <c r="AK12" s="23">
        <f>SUM(Tabel2[[#This Row],[V 4]]*10+Tabel2[[#This Row],[GT 4]])/Tabel2[[#This Row],[AW 4]]*10+Tabel2[[#This Row],[BONUS 4]]</f>
        <v>0</v>
      </c>
      <c r="AL12">
        <v>9</v>
      </c>
      <c r="AM12">
        <v>9</v>
      </c>
      <c r="AN12">
        <v>3</v>
      </c>
      <c r="AO12">
        <v>30</v>
      </c>
      <c r="AQ12" s="23">
        <f>SUM(Tabel2[[#This Row],[V 5]]*10+Tabel2[[#This Row],[GT 5]])/Tabel2[[#This Row],[AW 5]]*10+Tabel2[[#This Row],[BONUS 5]]</f>
        <v>66.666666666666671</v>
      </c>
      <c r="AR12">
        <v>9</v>
      </c>
      <c r="AS12">
        <v>8</v>
      </c>
      <c r="AT12">
        <v>4</v>
      </c>
      <c r="AU12">
        <v>26</v>
      </c>
      <c r="AW12" s="23">
        <f>SUM(Tabel2[[#This Row],[V 6]]*10+Tabel2[[#This Row],[GT 6]])/Tabel2[[#This Row],[AW 6]]*10+Tabel2[[#This Row],[BONUS 6]]</f>
        <v>82.5</v>
      </c>
      <c r="AY12">
        <v>1</v>
      </c>
      <c r="BC12" s="23">
        <f>SUM(Tabel2[[#This Row],[V 7]]*10+Tabel2[[#This Row],[GT 7]])/Tabel2[[#This Row],[AW 7]]*10+Tabel2[[#This Row],[BONUS 7]]</f>
        <v>0</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 t="shared" si="0"/>
        <v>geen actie</v>
      </c>
      <c r="CA12" s="159">
        <f>Tabel2[[#This Row],[pnt t/m 2021/22]]</f>
        <v>603.22519147519154</v>
      </c>
      <c r="CB12" s="159">
        <f>Tabel2[[#This Row],[pnt 2022/2023]]</f>
        <v>421.89393939393943</v>
      </c>
      <c r="CC12" s="159">
        <f t="shared" si="1"/>
        <v>1025.1191308691309</v>
      </c>
    </row>
    <row r="13" spans="1:86" x14ac:dyDescent="0.3">
      <c r="A13" s="22" t="s">
        <v>205</v>
      </c>
      <c r="B13" s="22" t="s">
        <v>165</v>
      </c>
      <c r="D13" s="22" t="s">
        <v>749</v>
      </c>
      <c r="E13" t="s">
        <v>166</v>
      </c>
      <c r="F13" s="22">
        <v>118286</v>
      </c>
      <c r="G13" s="25" t="s">
        <v>49</v>
      </c>
      <c r="H13" s="151">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791.60714285714289</v>
      </c>
      <c r="M13" s="150">
        <v>1580.8717948717947</v>
      </c>
      <c r="N13">
        <v>16</v>
      </c>
      <c r="O13">
        <v>7</v>
      </c>
      <c r="P13">
        <v>7</v>
      </c>
      <c r="Q13">
        <v>35</v>
      </c>
      <c r="S13" s="23">
        <f>SUM(Tabel2[[#This Row],[V 1]]*10+Tabel2[[#This Row],[GT 1]])/Tabel2[[#This Row],[AW 1]]*10+Tabel2[[#This Row],[BONUS 1]]</f>
        <v>150</v>
      </c>
      <c r="T13">
        <v>7</v>
      </c>
      <c r="U13">
        <v>10</v>
      </c>
      <c r="V13">
        <v>7</v>
      </c>
      <c r="W13">
        <v>43</v>
      </c>
      <c r="Y13" s="23">
        <f>SUM(Tabel2[[#This Row],[V 2]]*10+Tabel2[[#This Row],[GT 2]])/Tabel2[[#This Row],[AW 2]]*10+Tabel2[[#This Row],[BONUS 2]]</f>
        <v>113</v>
      </c>
      <c r="Z13">
        <v>8</v>
      </c>
      <c r="AA13">
        <v>10</v>
      </c>
      <c r="AB13">
        <v>8</v>
      </c>
      <c r="AC13">
        <v>44</v>
      </c>
      <c r="AE13" s="23">
        <f>SUM(Tabel2[[#This Row],[V 3]]*10+Tabel2[[#This Row],[GT 3]])/Tabel2[[#This Row],[AW 3]]*10+Tabel2[[#This Row],[BONUS 3]]</f>
        <v>124</v>
      </c>
      <c r="AG13">
        <v>1</v>
      </c>
      <c r="AK13" s="23">
        <f>SUM(Tabel2[[#This Row],[V 4]]*10+Tabel2[[#This Row],[GT 4]])/Tabel2[[#This Row],[AW 4]]*10+Tabel2[[#This Row],[BONUS 4]]</f>
        <v>0</v>
      </c>
      <c r="AL13">
        <v>6</v>
      </c>
      <c r="AM13">
        <v>8</v>
      </c>
      <c r="AN13">
        <v>7</v>
      </c>
      <c r="AO13">
        <v>37</v>
      </c>
      <c r="AQ13" s="23">
        <f>SUM(Tabel2[[#This Row],[V 5]]*10+Tabel2[[#This Row],[GT 5]])/Tabel2[[#This Row],[AW 5]]*10+Tabel2[[#This Row],[BONUS 5]]</f>
        <v>133.75</v>
      </c>
      <c r="AR13">
        <v>7</v>
      </c>
      <c r="AS13">
        <v>10</v>
      </c>
      <c r="AT13">
        <v>9</v>
      </c>
      <c r="AU13">
        <v>48</v>
      </c>
      <c r="AW13" s="23">
        <f>SUM(Tabel2[[#This Row],[V 6]]*10+Tabel2[[#This Row],[GT 6]])/Tabel2[[#This Row],[AW 6]]*10+Tabel2[[#This Row],[BONUS 6]]</f>
        <v>138</v>
      </c>
      <c r="AX13">
        <v>7</v>
      </c>
      <c r="AY13">
        <v>7</v>
      </c>
      <c r="AZ13">
        <v>6</v>
      </c>
      <c r="BA13">
        <v>33</v>
      </c>
      <c r="BC13" s="23">
        <f>SUM(Tabel2[[#This Row],[V 7]]*10+Tabel2[[#This Row],[GT 7]])/Tabel2[[#This Row],[AW 7]]*10+Tabel2[[#This Row],[BONUS 7]]</f>
        <v>132.85714285714286</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 t="shared" si="0"/>
        <v>geen actie</v>
      </c>
      <c r="CA13" s="159">
        <f>Tabel2[[#This Row],[pnt t/m 2021/22]]</f>
        <v>1580.8717948717947</v>
      </c>
      <c r="CB13" s="159">
        <f>Tabel2[[#This Row],[pnt 2022/2023]]</f>
        <v>791.60714285714289</v>
      </c>
      <c r="CC13" s="159">
        <f t="shared" si="1"/>
        <v>2372.4789377289376</v>
      </c>
    </row>
    <row r="14" spans="1:86" x14ac:dyDescent="0.3">
      <c r="A14" s="22" t="s">
        <v>206</v>
      </c>
      <c r="B14" s="22" t="s">
        <v>165</v>
      </c>
      <c r="D14" s="22" t="s">
        <v>746</v>
      </c>
      <c r="E14" t="s">
        <v>208</v>
      </c>
      <c r="G14" s="25" t="s">
        <v>23</v>
      </c>
      <c r="H14" s="151">
        <f>Tabel2[[#This Row],[pnt t/m 2021/22]]+Tabel2[[#This Row],[pnt 2022/2023]]</f>
        <v>44</v>
      </c>
      <c r="I14">
        <v>2011</v>
      </c>
      <c r="J14">
        <v>2022</v>
      </c>
      <c r="K14" s="24">
        <f>Tabel2[[#This Row],[ijkdatum]]-Tabel2[[#This Row],[Geboren]]</f>
        <v>11</v>
      </c>
      <c r="L14" s="26">
        <f>Tabel2[[#This Row],[TTL 1]]+Tabel2[[#This Row],[TTL 2]]+Tabel2[[#This Row],[TTL 3]]+Tabel2[[#This Row],[TTL 4]]+Tabel2[[#This Row],[TTL 5]]+Tabel2[[#This Row],[TTL 6]]+Tabel2[[#This Row],[TTL 7]]+Tabel2[[#This Row],[TTL 8]]+Tabel2[[#This Row],[TTL 9]]+Tabel2[[#This Row],[TTL 10]]</f>
        <v>0</v>
      </c>
      <c r="M14" s="150">
        <v>44</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 s="22">
        <v>0</v>
      </c>
      <c r="BX14" s="30">
        <f>Tabel2[[#This Row],[Diploma]]-Tabel2[[#This Row],[Uitgeschreven]]</f>
        <v>0</v>
      </c>
      <c r="BY14" s="2" t="str">
        <f t="shared" si="0"/>
        <v>geen actie</v>
      </c>
      <c r="CA14" s="159">
        <f>Tabel2[[#This Row],[pnt t/m 2021/22]]</f>
        <v>44</v>
      </c>
      <c r="CB14" s="159">
        <f>Tabel2[[#This Row],[pnt 2022/2023]]</f>
        <v>0</v>
      </c>
      <c r="CC14" s="159">
        <f t="shared" si="1"/>
        <v>44</v>
      </c>
    </row>
    <row r="15" spans="1:86" x14ac:dyDescent="0.3">
      <c r="A15" s="22" t="s">
        <v>309</v>
      </c>
      <c r="B15" s="22" t="s">
        <v>165</v>
      </c>
      <c r="D15" s="22" t="s">
        <v>747</v>
      </c>
      <c r="E15" t="s">
        <v>698</v>
      </c>
      <c r="F15" s="22">
        <v>119540</v>
      </c>
      <c r="G15" s="25" t="s">
        <v>310</v>
      </c>
      <c r="H15" s="151">
        <f>Tabel2[[#This Row],[pnt t/m 2021/22]]+Tabel2[[#This Row],[pnt 2022/2023]]</f>
        <v>265.71428571428572</v>
      </c>
      <c r="I15">
        <v>2012</v>
      </c>
      <c r="J15">
        <v>2022</v>
      </c>
      <c r="K15" s="24">
        <f>Tabel2[[#This Row],[ijkdatum]]-Tabel2[[#This Row],[Geboren]]</f>
        <v>10</v>
      </c>
      <c r="L15" s="26">
        <f>Tabel2[[#This Row],[TTL 1]]+Tabel2[[#This Row],[TTL 2]]+Tabel2[[#This Row],[TTL 3]]+Tabel2[[#This Row],[TTL 4]]+Tabel2[[#This Row],[TTL 5]]+Tabel2[[#This Row],[TTL 6]]+Tabel2[[#This Row],[TTL 7]]+Tabel2[[#This Row],[TTL 8]]+Tabel2[[#This Row],[TTL 9]]+Tabel2[[#This Row],[TTL 10]]</f>
        <v>115.71428571428571</v>
      </c>
      <c r="M15" s="150">
        <v>150</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F15">
        <v>1</v>
      </c>
      <c r="AG15">
        <v>7</v>
      </c>
      <c r="AH15">
        <v>4</v>
      </c>
      <c r="AI15">
        <v>41</v>
      </c>
      <c r="AK15" s="23">
        <f>SUM(Tabel2[[#This Row],[V 4]]*10+Tabel2[[#This Row],[GT 4]])/Tabel2[[#This Row],[AW 4]]*10+Tabel2[[#This Row],[BONUS 4]]</f>
        <v>115.71428571428571</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 t="shared" si="0"/>
        <v>geen actie</v>
      </c>
      <c r="CA15" s="159">
        <f>Tabel2[[#This Row],[pnt t/m 2021/22]]</f>
        <v>150</v>
      </c>
      <c r="CB15" s="159">
        <f>Tabel2[[#This Row],[pnt 2022/2023]]</f>
        <v>115.71428571428571</v>
      </c>
      <c r="CC15" s="159">
        <f t="shared" si="1"/>
        <v>265.71428571428572</v>
      </c>
    </row>
    <row r="16" spans="1:86" x14ac:dyDescent="0.3">
      <c r="A16" s="22" t="s">
        <v>205</v>
      </c>
      <c r="B16" s="22" t="s">
        <v>165</v>
      </c>
      <c r="D16" s="22" t="s">
        <v>749</v>
      </c>
      <c r="E16" t="s">
        <v>167</v>
      </c>
      <c r="F16" s="22">
        <v>119707</v>
      </c>
      <c r="G16" s="25" t="s">
        <v>49</v>
      </c>
      <c r="H16" s="151">
        <f>Tabel2[[#This Row],[pnt t/m 2021/22]]+Tabel2[[#This Row],[pnt 2022/2023]]</f>
        <v>295.98809523809524</v>
      </c>
      <c r="I16">
        <v>2010</v>
      </c>
      <c r="J16">
        <v>2022</v>
      </c>
      <c r="K16" s="24">
        <f>Tabel2[[#This Row],[ijkdatum]]-Tabel2[[#This Row],[Geboren]]</f>
        <v>12</v>
      </c>
      <c r="L16" s="26">
        <f>Tabel2[[#This Row],[TTL 1]]+Tabel2[[#This Row],[TTL 2]]+Tabel2[[#This Row],[TTL 3]]+Tabel2[[#This Row],[TTL 4]]+Tabel2[[#This Row],[TTL 5]]+Tabel2[[#This Row],[TTL 6]]+Tabel2[[#This Row],[TTL 7]]+Tabel2[[#This Row],[TTL 8]]+Tabel2[[#This Row],[TTL 9]]+Tabel2[[#This Row],[TTL 10]]</f>
        <v>230.75</v>
      </c>
      <c r="M16" s="150">
        <v>65.238095238095241</v>
      </c>
      <c r="O16">
        <v>1</v>
      </c>
      <c r="S16" s="23">
        <f>SUM(Tabel2[[#This Row],[V 1]]*10+Tabel2[[#This Row],[GT 1]])/Tabel2[[#This Row],[AW 1]]*10+Tabel2[[#This Row],[BONUS 1]]</f>
        <v>0</v>
      </c>
      <c r="T16">
        <v>8</v>
      </c>
      <c r="U16">
        <v>7</v>
      </c>
      <c r="V16">
        <v>3</v>
      </c>
      <c r="W16">
        <v>26</v>
      </c>
      <c r="Y16" s="23">
        <f>SUM(Tabel2[[#This Row],[V 2]]*10+Tabel2[[#This Row],[GT 2]])/Tabel2[[#This Row],[AW 2]]*10+Tabel2[[#This Row],[BONUS 2]]</f>
        <v>80</v>
      </c>
      <c r="Z16">
        <v>8</v>
      </c>
      <c r="AA16">
        <v>10</v>
      </c>
      <c r="AB16">
        <v>2</v>
      </c>
      <c r="AC16">
        <v>27</v>
      </c>
      <c r="AE16" s="23">
        <f>SUM(Tabel2[[#This Row],[V 3]]*10+Tabel2[[#This Row],[GT 3]])/Tabel2[[#This Row],[AW 3]]*10+Tabel2[[#This Row],[BONUS 3]]</f>
        <v>47</v>
      </c>
      <c r="AG16">
        <v>1</v>
      </c>
      <c r="AK16" s="23">
        <f>SUM(Tabel2[[#This Row],[V 4]]*10+Tabel2[[#This Row],[GT 4]])/Tabel2[[#This Row],[AW 4]]*10+Tabel2[[#This Row],[BONUS 4]]</f>
        <v>0</v>
      </c>
      <c r="AM16">
        <v>1</v>
      </c>
      <c r="AQ16" s="23">
        <f>SUM(Tabel2[[#This Row],[V 5]]*10+Tabel2[[#This Row],[GT 5]])/Tabel2[[#This Row],[AW 5]]*10+Tabel2[[#This Row],[BONUS 5]]</f>
        <v>0</v>
      </c>
      <c r="AR16">
        <v>8</v>
      </c>
      <c r="AS16">
        <v>8</v>
      </c>
      <c r="AT16">
        <v>5</v>
      </c>
      <c r="AU16">
        <v>33</v>
      </c>
      <c r="AW16" s="23">
        <f>SUM(Tabel2[[#This Row],[V 6]]*10+Tabel2[[#This Row],[GT 6]])/Tabel2[[#This Row],[AW 6]]*10+Tabel2[[#This Row],[BONUS 6]]</f>
        <v>103.75</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 s="22">
        <v>250</v>
      </c>
      <c r="BX16" s="30">
        <f>Tabel2[[#This Row],[Diploma]]-Tabel2[[#This Row],[Uitgeschreven]]</f>
        <v>0</v>
      </c>
      <c r="BY16" s="2" t="str">
        <f t="shared" si="0"/>
        <v>geen actie</v>
      </c>
      <c r="CA16" s="159">
        <f>Tabel2[[#This Row],[pnt t/m 2021/22]]</f>
        <v>65.238095238095241</v>
      </c>
      <c r="CB16" s="159">
        <f>Tabel2[[#This Row],[pnt 2022/2023]]</f>
        <v>230.75</v>
      </c>
      <c r="CC16" s="159">
        <f t="shared" si="1"/>
        <v>295.98809523809524</v>
      </c>
    </row>
    <row r="17" spans="1:81" x14ac:dyDescent="0.3">
      <c r="A17" s="22" t="s">
        <v>206</v>
      </c>
      <c r="D17" s="22" t="s">
        <v>749</v>
      </c>
      <c r="E17" t="s">
        <v>209</v>
      </c>
      <c r="F17" s="22">
        <v>119705</v>
      </c>
      <c r="G17" s="25" t="s">
        <v>49</v>
      </c>
      <c r="H17" s="151">
        <f>Tabel2[[#This Row],[pnt t/m 2021/22]]+Tabel2[[#This Row],[pnt 2022/2023]]</f>
        <v>210.70238095238093</v>
      </c>
      <c r="I17">
        <v>2014</v>
      </c>
      <c r="J17">
        <v>2022</v>
      </c>
      <c r="K17" s="24">
        <f>Tabel2[[#This Row],[ijkdatum]]-Tabel2[[#This Row],[Geboren]]</f>
        <v>8</v>
      </c>
      <c r="L17" s="26">
        <f>Tabel2[[#This Row],[TTL 1]]+Tabel2[[#This Row],[TTL 2]]+Tabel2[[#This Row],[TTL 3]]+Tabel2[[#This Row],[TTL 4]]+Tabel2[[#This Row],[TTL 5]]+Tabel2[[#This Row],[TTL 6]]+Tabel2[[#This Row],[TTL 7]]+Tabel2[[#This Row],[TTL 8]]+Tabel2[[#This Row],[TTL 9]]+Tabel2[[#This Row],[TTL 10]]</f>
        <v>177.66666666666666</v>
      </c>
      <c r="M17" s="150">
        <v>33.035714285714285</v>
      </c>
      <c r="O17">
        <v>1</v>
      </c>
      <c r="S17" s="23">
        <f>SUM(Tabel2[[#This Row],[V 1]]*10+Tabel2[[#This Row],[GT 1]])/Tabel2[[#This Row],[AW 1]]*10+Tabel2[[#This Row],[BONUS 1]]</f>
        <v>0</v>
      </c>
      <c r="T17">
        <v>9</v>
      </c>
      <c r="U17">
        <v>8</v>
      </c>
      <c r="V17">
        <v>1</v>
      </c>
      <c r="W17">
        <v>16</v>
      </c>
      <c r="Y17" s="23">
        <f>SUM(Tabel2[[#This Row],[V 2]]*10+Tabel2[[#This Row],[GT 2]])/Tabel2[[#This Row],[AW 2]]*10+Tabel2[[#This Row],[BONUS 2]]</f>
        <v>32.5</v>
      </c>
      <c r="Z17">
        <v>10</v>
      </c>
      <c r="AA17">
        <v>12</v>
      </c>
      <c r="AB17">
        <v>6</v>
      </c>
      <c r="AC17">
        <v>41</v>
      </c>
      <c r="AE17" s="23">
        <f>SUM(Tabel2[[#This Row],[V 3]]*10+Tabel2[[#This Row],[GT 3]])/Tabel2[[#This Row],[AW 3]]*10+Tabel2[[#This Row],[BONUS 3]]</f>
        <v>84.166666666666657</v>
      </c>
      <c r="AG17">
        <v>1</v>
      </c>
      <c r="AK17" s="23">
        <f>SUM(Tabel2[[#This Row],[V 4]]*10+Tabel2[[#This Row],[GT 4]])/Tabel2[[#This Row],[AW 4]]*10+Tabel2[[#This Row],[BONUS 4]]</f>
        <v>0</v>
      </c>
      <c r="AM17">
        <v>1</v>
      </c>
      <c r="AQ17" s="23">
        <f>SUM(Tabel2[[#This Row],[V 5]]*10+Tabel2[[#This Row],[GT 5]])/Tabel2[[#This Row],[AW 5]]*10+Tabel2[[#This Row],[BONUS 5]]</f>
        <v>0</v>
      </c>
      <c r="AR17">
        <v>10</v>
      </c>
      <c r="AS17">
        <v>10</v>
      </c>
      <c r="AT17">
        <v>3</v>
      </c>
      <c r="AU17">
        <v>31</v>
      </c>
      <c r="AW17" s="23">
        <f>SUM(Tabel2[[#This Row],[V 6]]*10+Tabel2[[#This Row],[GT 6]])/Tabel2[[#This Row],[AW 6]]*10+Tabel2[[#This Row],[BONUS 6]]</f>
        <v>61</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 s="22">
        <v>0</v>
      </c>
      <c r="BX17" s="30">
        <f>Tabel2[[#This Row],[Diploma]]-Tabel2[[#This Row],[Uitgeschreven]]</f>
        <v>0</v>
      </c>
      <c r="BY17" s="2" t="str">
        <f t="shared" si="0"/>
        <v>geen actie</v>
      </c>
      <c r="CA17" s="159">
        <f>Tabel2[[#This Row],[pnt t/m 2021/22]]</f>
        <v>33.035714285714285</v>
      </c>
      <c r="CB17" s="159">
        <f>Tabel2[[#This Row],[pnt 2022/2023]]</f>
        <v>177.66666666666666</v>
      </c>
      <c r="CC17" s="159">
        <f t="shared" si="1"/>
        <v>210.70238095238093</v>
      </c>
    </row>
    <row r="18" spans="1:81" x14ac:dyDescent="0.3">
      <c r="A18" s="22" t="s">
        <v>246</v>
      </c>
      <c r="B18" s="22" t="s">
        <v>165</v>
      </c>
      <c r="D18" s="22" t="s">
        <v>752</v>
      </c>
      <c r="E18" t="s">
        <v>248</v>
      </c>
      <c r="F18" s="22">
        <v>118695</v>
      </c>
      <c r="G18" s="25" t="s">
        <v>43</v>
      </c>
      <c r="H18" s="151">
        <f>Tabel2[[#This Row],[pnt t/m 2021/22]]+Tabel2[[#This Row],[pnt 2022/2023]]</f>
        <v>413.18627450980398</v>
      </c>
      <c r="I18">
        <v>2004</v>
      </c>
      <c r="J18">
        <v>2022</v>
      </c>
      <c r="K18" s="24">
        <f>Tabel2[[#This Row],[ijkdatum]]-Tabel2[[#This Row],[Geboren]]</f>
        <v>18</v>
      </c>
      <c r="L18" s="26">
        <f>Tabel2[[#This Row],[TTL 1]]+Tabel2[[#This Row],[TTL 2]]+Tabel2[[#This Row],[TTL 3]]+Tabel2[[#This Row],[TTL 4]]+Tabel2[[#This Row],[TTL 5]]+Tabel2[[#This Row],[TTL 6]]+Tabel2[[#This Row],[TTL 7]]+Tabel2[[#This Row],[TTL 8]]+Tabel2[[#This Row],[TTL 9]]+Tabel2[[#This Row],[TTL 10]]</f>
        <v>0</v>
      </c>
      <c r="M18" s="150">
        <v>413.18627450980398</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 s="22">
        <v>250</v>
      </c>
      <c r="BX18" s="30">
        <f>Tabel2[[#This Row],[Diploma]]-Tabel2[[#This Row],[Uitgeschreven]]</f>
        <v>0</v>
      </c>
      <c r="BY18" s="2" t="str">
        <f t="shared" si="0"/>
        <v>geen actie</v>
      </c>
      <c r="CA18" s="159">
        <f>Tabel2[[#This Row],[pnt t/m 2021/22]]</f>
        <v>413.18627450980398</v>
      </c>
      <c r="CB18" s="159">
        <f>Tabel2[[#This Row],[pnt 2022/2023]]</f>
        <v>0</v>
      </c>
      <c r="CC18" s="159">
        <f t="shared" si="1"/>
        <v>413.18627450980398</v>
      </c>
    </row>
    <row r="19" spans="1:81" x14ac:dyDescent="0.3">
      <c r="A19" s="22" t="s">
        <v>283</v>
      </c>
      <c r="B19" s="22" t="s">
        <v>165</v>
      </c>
      <c r="D19" s="22" t="s">
        <v>746</v>
      </c>
      <c r="E19" t="s">
        <v>288</v>
      </c>
      <c r="F19" s="22">
        <v>116707</v>
      </c>
      <c r="G19" s="25" t="s">
        <v>61</v>
      </c>
      <c r="H19" s="151">
        <f>Tabel2[[#This Row],[pnt t/m 2021/22]]+Tabel2[[#This Row],[pnt 2022/2023]]</f>
        <v>1315.2968697968697</v>
      </c>
      <c r="I19">
        <v>2007</v>
      </c>
      <c r="J19">
        <v>2022</v>
      </c>
      <c r="K19" s="24">
        <f>Tabel2[[#This Row],[ijkdatum]]-Tabel2[[#This Row],[Geboren]]</f>
        <v>15</v>
      </c>
      <c r="L19" s="26">
        <f>Tabel2[[#This Row],[TTL 1]]+Tabel2[[#This Row],[TTL 2]]+Tabel2[[#This Row],[TTL 3]]+Tabel2[[#This Row],[TTL 4]]+Tabel2[[#This Row],[TTL 5]]+Tabel2[[#This Row],[TTL 6]]+Tabel2[[#This Row],[TTL 7]]+Tabel2[[#This Row],[TTL 8]]+Tabel2[[#This Row],[TTL 9]]+Tabel2[[#This Row],[TTL 10]]</f>
        <v>0</v>
      </c>
      <c r="M19" s="150">
        <v>1315.2968697968697</v>
      </c>
      <c r="O19">
        <v>1</v>
      </c>
      <c r="S19" s="23">
        <f>SUM(Tabel2[[#This Row],[V 1]]*10+Tabel2[[#This Row],[GT 1]])/Tabel2[[#This Row],[AW 1]]*10+Tabel2[[#This Row],[BONUS 1]]</f>
        <v>0</v>
      </c>
      <c r="U19">
        <v>1</v>
      </c>
      <c r="Y19" s="23">
        <f>SUM(Tabel2[[#This Row],[V 2]]*10+Tabel2[[#This Row],[GT 2]])/Tabel2[[#This Row],[AW 2]]*10+Tabel2[[#This Row],[BONUS 2]]</f>
        <v>0</v>
      </c>
      <c r="AA19">
        <v>1</v>
      </c>
      <c r="AE19" s="23">
        <f>SUM(Tabel2[[#This Row],[V 3]]*10+Tabel2[[#This Row],[GT 3]])/Tabel2[[#This Row],[AW 3]]*10+Tabel2[[#This Row],[BONUS 3]]</f>
        <v>0</v>
      </c>
      <c r="AG19">
        <v>1</v>
      </c>
      <c r="AK19" s="23">
        <f>SUM(Tabel2[[#This Row],[V 4]]*10+Tabel2[[#This Row],[GT 4]])/Tabel2[[#This Row],[AW 4]]*10+Tabel2[[#This Row],[BONUS 4]]</f>
        <v>0</v>
      </c>
      <c r="AM19">
        <v>1</v>
      </c>
      <c r="AQ19" s="23">
        <f>SUM(Tabel2[[#This Row],[V 5]]*10+Tabel2[[#This Row],[GT 5]])/Tabel2[[#This Row],[AW 5]]*10+Tabel2[[#This Row],[BONUS 5]]</f>
        <v>0</v>
      </c>
      <c r="AS19">
        <v>1</v>
      </c>
      <c r="AW19" s="23">
        <f>SUM(Tabel2[[#This Row],[V 6]]*10+Tabel2[[#This Row],[GT 6]])/Tabel2[[#This Row],[AW 6]]*10+Tabel2[[#This Row],[BONUS 6]]</f>
        <v>0</v>
      </c>
      <c r="AY19">
        <v>1</v>
      </c>
      <c r="BC19" s="23">
        <f>SUM(Tabel2[[#This Row],[V 7]]*10+Tabel2[[#This Row],[GT 7]])/Tabel2[[#This Row],[AW 7]]*10+Tabel2[[#This Row],[BONUS 7]]</f>
        <v>0</v>
      </c>
      <c r="BE19">
        <v>1</v>
      </c>
      <c r="BI19" s="23">
        <f>SUM(Tabel2[[#This Row],[V 8]]*10+Tabel2[[#This Row],[GT 8]])/Tabel2[[#This Row],[AW 8]]*10+Tabel2[[#This Row],[BONUS 8]]</f>
        <v>0</v>
      </c>
      <c r="BK19">
        <v>1</v>
      </c>
      <c r="BO19" s="2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 s="22">
        <v>1000</v>
      </c>
      <c r="BX19" s="30">
        <f>Tabel2[[#This Row],[Diploma]]-Tabel2[[#This Row],[Uitgeschreven]]</f>
        <v>0</v>
      </c>
      <c r="BY19" s="2" t="str">
        <f t="shared" si="0"/>
        <v>geen actie</v>
      </c>
      <c r="CA19" s="159">
        <f>Tabel2[[#This Row],[pnt t/m 2021/22]]</f>
        <v>1315.2968697968697</v>
      </c>
      <c r="CB19" s="159">
        <f>Tabel2[[#This Row],[pnt 2022/2023]]</f>
        <v>0</v>
      </c>
      <c r="CC19" s="159">
        <f t="shared" si="1"/>
        <v>1315.2968697968697</v>
      </c>
    </row>
    <row r="20" spans="1:81" x14ac:dyDescent="0.3">
      <c r="A20" s="22" t="s">
        <v>283</v>
      </c>
      <c r="B20" s="22" t="s">
        <v>165</v>
      </c>
      <c r="D20" s="22" t="s">
        <v>746</v>
      </c>
      <c r="E20" t="s">
        <v>289</v>
      </c>
      <c r="F20" s="22">
        <v>118453</v>
      </c>
      <c r="G20" s="25" t="s">
        <v>285</v>
      </c>
      <c r="H20" s="151">
        <f>Tabel2[[#This Row],[pnt t/m 2021/22]]+Tabel2[[#This Row],[pnt 2022/2023]]</f>
        <v>320.66666666666663</v>
      </c>
      <c r="I20">
        <v>2006</v>
      </c>
      <c r="J20">
        <v>2022</v>
      </c>
      <c r="K20" s="24">
        <f>Tabel2[[#This Row],[ijkdatum]]-Tabel2[[#This Row],[Geboren]]</f>
        <v>16</v>
      </c>
      <c r="L20" s="26">
        <f>Tabel2[[#This Row],[TTL 1]]+Tabel2[[#This Row],[TTL 2]]+Tabel2[[#This Row],[TTL 3]]+Tabel2[[#This Row],[TTL 4]]+Tabel2[[#This Row],[TTL 5]]+Tabel2[[#This Row],[TTL 6]]+Tabel2[[#This Row],[TTL 7]]+Tabel2[[#This Row],[TTL 8]]+Tabel2[[#This Row],[TTL 9]]+Tabel2[[#This Row],[TTL 10]]</f>
        <v>0</v>
      </c>
      <c r="M20" s="150">
        <v>320.66666666666663</v>
      </c>
      <c r="O20">
        <v>1</v>
      </c>
      <c r="S20" s="23">
        <f>SUM(Tabel2[[#This Row],[V 1]]*10+Tabel2[[#This Row],[GT 1]])/Tabel2[[#This Row],[AW 1]]*10+Tabel2[[#This Row],[BONUS 1]]</f>
        <v>0</v>
      </c>
      <c r="U20">
        <v>1</v>
      </c>
      <c r="Y20" s="23">
        <f>SUM(Tabel2[[#This Row],[V 2]]*10+Tabel2[[#This Row],[GT 2]])/Tabel2[[#This Row],[AW 2]]*10+Tabel2[[#This Row],[BONUS 2]]</f>
        <v>0</v>
      </c>
      <c r="AA20">
        <v>1</v>
      </c>
      <c r="AE20" s="23">
        <f>SUM(Tabel2[[#This Row],[V 3]]*10+Tabel2[[#This Row],[GT 3]])/Tabel2[[#This Row],[AW 3]]*10+Tabel2[[#This Row],[BONUS 3]]</f>
        <v>0</v>
      </c>
      <c r="AG20">
        <v>1</v>
      </c>
      <c r="AK20" s="23">
        <f>SUM(Tabel2[[#This Row],[V 4]]*10+Tabel2[[#This Row],[GT 4]])/Tabel2[[#This Row],[AW 4]]*10+Tabel2[[#This Row],[BONUS 4]]</f>
        <v>0</v>
      </c>
      <c r="AM20">
        <v>1</v>
      </c>
      <c r="AQ20" s="23">
        <f>SUM(Tabel2[[#This Row],[V 5]]*10+Tabel2[[#This Row],[GT 5]])/Tabel2[[#This Row],[AW 5]]*10+Tabel2[[#This Row],[BONUS 5]]</f>
        <v>0</v>
      </c>
      <c r="AS20">
        <v>1</v>
      </c>
      <c r="AW20" s="23">
        <f>SUM(Tabel2[[#This Row],[V 6]]*10+Tabel2[[#This Row],[GT 6]])/Tabel2[[#This Row],[AW 6]]*10+Tabel2[[#This Row],[BONUS 6]]</f>
        <v>0</v>
      </c>
      <c r="AY20">
        <v>1</v>
      </c>
      <c r="BC20" s="23">
        <f>SUM(Tabel2[[#This Row],[V 7]]*10+Tabel2[[#This Row],[GT 7]])/Tabel2[[#This Row],[AW 7]]*10+Tabel2[[#This Row],[BONUS 7]]</f>
        <v>0</v>
      </c>
      <c r="BE20">
        <v>1</v>
      </c>
      <c r="BI20" s="23">
        <f>SUM(Tabel2[[#This Row],[V 8]]*10+Tabel2[[#This Row],[GT 8]])/Tabel2[[#This Row],[AW 8]]*10+Tabel2[[#This Row],[BONUS 8]]</f>
        <v>0</v>
      </c>
      <c r="BK20">
        <v>1</v>
      </c>
      <c r="BO20" s="23">
        <f>SUM(Tabel2[[#This Row],[V 9]]*10+Tabel2[[#This Row],[GT 9]])/Tabel2[[#This Row],[AW 9]]*10+Tabel2[[#This Row],[BONUS 9]]</f>
        <v>0</v>
      </c>
      <c r="BQ20">
        <v>1</v>
      </c>
      <c r="BU20" s="23">
        <f>SUM(Tabel2[[#This Row],[V 10]]*10+Tabel2[[#This Row],[GT 10]])/Tabel2[[#This Row],[AW 10]]*10+Tabel2[[#This Row],[BONUS 10]]</f>
        <v>0</v>
      </c>
      <c r="BV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 s="22">
        <v>250</v>
      </c>
      <c r="BX20" s="30">
        <f>Tabel2[[#This Row],[Diploma]]-Tabel2[[#This Row],[Uitgeschreven]]</f>
        <v>0</v>
      </c>
      <c r="BY20" s="2" t="str">
        <f t="shared" si="0"/>
        <v>geen actie</v>
      </c>
      <c r="CA20" s="159">
        <f>Tabel2[[#This Row],[pnt t/m 2021/22]]</f>
        <v>320.66666666666663</v>
      </c>
      <c r="CB20" s="159">
        <f>Tabel2[[#This Row],[pnt 2022/2023]]</f>
        <v>0</v>
      </c>
      <c r="CC20" s="159">
        <f t="shared" si="1"/>
        <v>320.66666666666663</v>
      </c>
    </row>
    <row r="21" spans="1:81" x14ac:dyDescent="0.3">
      <c r="A21" s="22" t="s">
        <v>283</v>
      </c>
      <c r="B21" s="22" t="s">
        <v>165</v>
      </c>
      <c r="D21" s="22" t="s">
        <v>746</v>
      </c>
      <c r="E21" t="s">
        <v>290</v>
      </c>
      <c r="F21" s="22">
        <v>118196</v>
      </c>
      <c r="G21" s="25" t="s">
        <v>28</v>
      </c>
      <c r="H21" s="151">
        <f>Tabel2[[#This Row],[pnt t/m 2021/22]]+Tabel2[[#This Row],[pnt 2022/2023]]</f>
        <v>539.3974358974358</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0</v>
      </c>
      <c r="M21" s="150">
        <v>539.3974358974358</v>
      </c>
      <c r="O21">
        <v>1</v>
      </c>
      <c r="S21" s="23">
        <f>SUM(Tabel2[[#This Row],[V 1]]*10+Tabel2[[#This Row],[GT 1]])/Tabel2[[#This Row],[AW 1]]*10+Tabel2[[#This Row],[BONUS 1]]</f>
        <v>0</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 s="22">
        <v>500</v>
      </c>
      <c r="BX21" s="30">
        <f>Tabel2[[#This Row],[Diploma]]-Tabel2[[#This Row],[Uitgeschreven]]</f>
        <v>0</v>
      </c>
      <c r="BY21" s="2" t="str">
        <f t="shared" si="0"/>
        <v>geen actie</v>
      </c>
      <c r="CA21" s="159">
        <f>Tabel2[[#This Row],[pnt t/m 2021/22]]</f>
        <v>539.3974358974358</v>
      </c>
      <c r="CB21" s="159">
        <f>Tabel2[[#This Row],[pnt 2022/2023]]</f>
        <v>0</v>
      </c>
      <c r="CC21" s="159">
        <f t="shared" si="1"/>
        <v>539.3974358974358</v>
      </c>
    </row>
    <row r="22" spans="1:81" x14ac:dyDescent="0.3">
      <c r="A22" s="22" t="s">
        <v>246</v>
      </c>
      <c r="B22" s="22" t="s">
        <v>165</v>
      </c>
      <c r="D22" s="22" t="s">
        <v>749</v>
      </c>
      <c r="E22" t="s">
        <v>249</v>
      </c>
      <c r="F22" s="22">
        <v>118308</v>
      </c>
      <c r="G22" s="25" t="s">
        <v>87</v>
      </c>
      <c r="H22" s="151">
        <f>Tabel2[[#This Row],[pnt t/m 2021/22]]+Tabel2[[#This Row],[pnt 2022/2023]]</f>
        <v>1099.689393939394</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231.60606060606062</v>
      </c>
      <c r="M22" s="150">
        <v>868.08333333333348</v>
      </c>
      <c r="N22">
        <v>7</v>
      </c>
      <c r="O22">
        <v>10</v>
      </c>
      <c r="P22">
        <v>5</v>
      </c>
      <c r="Q22">
        <v>31</v>
      </c>
      <c r="S22" s="23">
        <f>SUM(Tabel2[[#This Row],[V 1]]*10+Tabel2[[#This Row],[GT 1]])/Tabel2[[#This Row],[AW 1]]*10+Tabel2[[#This Row],[BONUS 1]]</f>
        <v>81</v>
      </c>
      <c r="T22">
        <v>13</v>
      </c>
      <c r="U22">
        <v>11</v>
      </c>
      <c r="V22">
        <v>2</v>
      </c>
      <c r="W22">
        <v>21</v>
      </c>
      <c r="Y22" s="23">
        <f>SUM(Tabel2[[#This Row],[V 2]]*10+Tabel2[[#This Row],[GT 2]])/Tabel2[[#This Row],[AW 2]]*10+Tabel2[[#This Row],[BONUS 2]]</f>
        <v>37.272727272727273</v>
      </c>
      <c r="AA22">
        <v>1</v>
      </c>
      <c r="AE22" s="23">
        <f>SUM(Tabel2[[#This Row],[V 3]]*10+Tabel2[[#This Row],[GT 3]])/Tabel2[[#This Row],[AW 3]]*10+Tabel2[[#This Row],[BONUS 3]]</f>
        <v>0</v>
      </c>
      <c r="AF22">
        <v>6</v>
      </c>
      <c r="AG22">
        <v>12</v>
      </c>
      <c r="AH22">
        <v>3</v>
      </c>
      <c r="AI22">
        <v>22</v>
      </c>
      <c r="AK22" s="23">
        <f>SUM(Tabel2[[#This Row],[V 4]]*10+Tabel2[[#This Row],[GT 4]])/Tabel2[[#This Row],[AW 4]]*10+Tabel2[[#This Row],[BONUS 4]]</f>
        <v>43.333333333333329</v>
      </c>
      <c r="AL22">
        <v>13</v>
      </c>
      <c r="AM22">
        <v>8</v>
      </c>
      <c r="AN22">
        <v>3</v>
      </c>
      <c r="AO22">
        <v>26</v>
      </c>
      <c r="AQ22" s="23">
        <f>SUM(Tabel2[[#This Row],[V 5]]*10+Tabel2[[#This Row],[GT 5]])/Tabel2[[#This Row],[AW 5]]*10+Tabel2[[#This Row],[BONUS 5]]</f>
        <v>70</v>
      </c>
      <c r="AS22">
        <v>1</v>
      </c>
      <c r="AW22" s="23">
        <f>SUM(Tabel2[[#This Row],[V 6]]*10+Tabel2[[#This Row],[GT 6]])/Tabel2[[#This Row],[AW 6]]*10+Tabel2[[#This Row],[BONUS 6]]</f>
        <v>0</v>
      </c>
      <c r="AY22">
        <v>1</v>
      </c>
      <c r="BC22" s="23">
        <f>SUM(Tabel2[[#This Row],[V 7]]*10+Tabel2[[#This Row],[GT 7]])/Tabel2[[#This Row],[AW 7]]*10+Tabel2[[#This Row],[BONUS 7]]</f>
        <v>0</v>
      </c>
      <c r="BE22">
        <v>1</v>
      </c>
      <c r="BI22" s="23">
        <f>SUM(Tabel2[[#This Row],[V 8]]*10+Tabel2[[#This Row],[GT 8]])/Tabel2[[#This Row],[AW 8]]*10+Tabel2[[#This Row],[BONUS 8]]</f>
        <v>0</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 s="22">
        <v>1000</v>
      </c>
      <c r="BX22" s="30">
        <f>Tabel2[[#This Row],[Diploma]]-Tabel2[[#This Row],[Uitgeschreven]]</f>
        <v>0</v>
      </c>
      <c r="BY22" s="2" t="str">
        <f t="shared" si="0"/>
        <v>geen actie</v>
      </c>
      <c r="CA22" s="159">
        <f>Tabel2[[#This Row],[pnt t/m 2021/22]]</f>
        <v>868.08333333333348</v>
      </c>
      <c r="CB22" s="159">
        <f>Tabel2[[#This Row],[pnt 2022/2023]]</f>
        <v>231.60606060606062</v>
      </c>
      <c r="CC22" s="159">
        <f t="shared" si="1"/>
        <v>1099.689393939394</v>
      </c>
    </row>
    <row r="23" spans="1:81" x14ac:dyDescent="0.3">
      <c r="A23" s="22" t="s">
        <v>206</v>
      </c>
      <c r="B23" s="22" t="s">
        <v>165</v>
      </c>
      <c r="D23" s="22" t="s">
        <v>749</v>
      </c>
      <c r="E23" t="s">
        <v>210</v>
      </c>
      <c r="F23" s="22">
        <v>119270</v>
      </c>
      <c r="G23" s="25" t="s">
        <v>29</v>
      </c>
      <c r="H23" s="151">
        <f>Tabel2[[#This Row],[pnt t/m 2021/22]]+Tabel2[[#This Row],[pnt 2022/2023]]</f>
        <v>848.11111111111109</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379.22222222222223</v>
      </c>
      <c r="M23" s="150">
        <v>468.88888888888891</v>
      </c>
      <c r="N23">
        <v>13</v>
      </c>
      <c r="O23">
        <v>9</v>
      </c>
      <c r="P23">
        <v>8</v>
      </c>
      <c r="Q23">
        <v>41</v>
      </c>
      <c r="S23" s="23">
        <f>SUM(Tabel2[[#This Row],[V 1]]*10+Tabel2[[#This Row],[GT 1]])/Tabel2[[#This Row],[AW 1]]*10+Tabel2[[#This Row],[BONUS 1]]</f>
        <v>134.44444444444446</v>
      </c>
      <c r="U23">
        <v>1</v>
      </c>
      <c r="Y23" s="23">
        <f>SUM(Tabel2[[#This Row],[V 2]]*10+Tabel2[[#This Row],[GT 2]])/Tabel2[[#This Row],[AW 2]]*10+Tabel2[[#This Row],[BONUS 2]]</f>
        <v>0</v>
      </c>
      <c r="AA23">
        <v>1</v>
      </c>
      <c r="AE23" s="23">
        <f>SUM(Tabel2[[#This Row],[V 3]]*10+Tabel2[[#This Row],[GT 3]])/Tabel2[[#This Row],[AW 3]]*10+Tabel2[[#This Row],[BONUS 3]]</f>
        <v>0</v>
      </c>
      <c r="AF23">
        <v>7</v>
      </c>
      <c r="AG23">
        <v>10</v>
      </c>
      <c r="AH23">
        <v>6</v>
      </c>
      <c r="AI23">
        <v>47</v>
      </c>
      <c r="AK23" s="23">
        <f>SUM(Tabel2[[#This Row],[V 4]]*10+Tabel2[[#This Row],[GT 4]])/Tabel2[[#This Row],[AW 4]]*10+Tabel2[[#This Row],[BONUS 4]]</f>
        <v>107</v>
      </c>
      <c r="AL23">
        <v>9</v>
      </c>
      <c r="AM23">
        <v>9</v>
      </c>
      <c r="AN23">
        <v>8</v>
      </c>
      <c r="AO23">
        <v>44</v>
      </c>
      <c r="AQ23" s="23">
        <f>SUM(Tabel2[[#This Row],[V 5]]*10+Tabel2[[#This Row],[GT 5]])/Tabel2[[#This Row],[AW 5]]*10+Tabel2[[#This Row],[BONUS 5]]</f>
        <v>137.77777777777777</v>
      </c>
      <c r="AS23">
        <v>1</v>
      </c>
      <c r="AW23" s="23">
        <f>SUM(Tabel2[[#This Row],[V 6]]*10+Tabel2[[#This Row],[GT 6]])/Tabel2[[#This Row],[AW 6]]*10+Tabel2[[#This Row],[BONUS 6]]</f>
        <v>0</v>
      </c>
      <c r="AY23">
        <v>1</v>
      </c>
      <c r="BC23" s="23">
        <f>SUM(Tabel2[[#This Row],[V 7]]*10+Tabel2[[#This Row],[GT 7]])/Tabel2[[#This Row],[AW 7]]*10+Tabel2[[#This Row],[BONUS 7]]</f>
        <v>0</v>
      </c>
      <c r="BE23">
        <v>1</v>
      </c>
      <c r="BI23" s="23">
        <f>SUM(Tabel2[[#This Row],[V 8]]*10+Tabel2[[#This Row],[GT 8]])/Tabel2[[#This Row],[AW 8]]*10+Tabel2[[#This Row],[BONUS 8]]</f>
        <v>0</v>
      </c>
      <c r="BK23">
        <v>1</v>
      </c>
      <c r="BO23" s="2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3" s="22">
        <v>750</v>
      </c>
      <c r="BX23" s="30">
        <f>Tabel2[[#This Row],[Diploma]]-Tabel2[[#This Row],[Uitgeschreven]]</f>
        <v>0</v>
      </c>
      <c r="BY23" s="2" t="str">
        <f t="shared" si="0"/>
        <v>geen actie</v>
      </c>
      <c r="CA23" s="159">
        <f>Tabel2[[#This Row],[pnt t/m 2021/22]]</f>
        <v>468.88888888888891</v>
      </c>
      <c r="CB23" s="159">
        <f>Tabel2[[#This Row],[pnt 2022/2023]]</f>
        <v>379.22222222222223</v>
      </c>
      <c r="CC23" s="159">
        <f t="shared" si="1"/>
        <v>848.11111111111109</v>
      </c>
    </row>
    <row r="24" spans="1:81" x14ac:dyDescent="0.3">
      <c r="A24" s="22" t="s">
        <v>205</v>
      </c>
      <c r="D24" s="22" t="s">
        <v>746</v>
      </c>
      <c r="E24" t="s">
        <v>619</v>
      </c>
      <c r="G24" s="25" t="s">
        <v>219</v>
      </c>
      <c r="H24" s="151">
        <f>Tabel2[[#This Row],[pnt t/m 2021/22]]+Tabel2[[#This Row],[pnt 2022/2023]]</f>
        <v>0</v>
      </c>
      <c r="J24">
        <v>2022</v>
      </c>
      <c r="K24" s="24">
        <f>Tabel2[[#This Row],[ijkdatum]]-Tabel2[[#This Row],[Geboren]]</f>
        <v>2022</v>
      </c>
      <c r="L24" s="26">
        <f>Tabel2[[#This Row],[TTL 1]]+Tabel2[[#This Row],[TTL 2]]+Tabel2[[#This Row],[TTL 3]]+Tabel2[[#This Row],[TTL 4]]+Tabel2[[#This Row],[TTL 5]]+Tabel2[[#This Row],[TTL 6]]+Tabel2[[#This Row],[TTL 7]]+Tabel2[[#This Row],[TTL 8]]+Tabel2[[#This Row],[TTL 9]]+Tabel2[[#This Row],[TTL 10]]</f>
        <v>0</v>
      </c>
      <c r="M24" s="150">
        <v>0</v>
      </c>
      <c r="O24">
        <v>1</v>
      </c>
      <c r="S24" s="23">
        <f>SUM(Tabel2[[#This Row],[V 1]]*10+Tabel2[[#This Row],[GT 1]])/Tabel2[[#This Row],[AW 1]]*10+Tabel2[[#This Row],[BONUS 1]]</f>
        <v>0</v>
      </c>
      <c r="U24">
        <v>1</v>
      </c>
      <c r="Y24" s="23">
        <f>SUM(Tabel2[[#This Row],[V 2]]*10+Tabel2[[#This Row],[GT 2]])/Tabel2[[#This Row],[AW 2]]*10+Tabel2[[#This Row],[BONUS 2]]</f>
        <v>0</v>
      </c>
      <c r="AA24">
        <v>1</v>
      </c>
      <c r="AE24" s="23">
        <f>SUM(Tabel2[[#This Row],[V 3]]*10+Tabel2[[#This Row],[GT 3]])/Tabel2[[#This Row],[AW 3]]*10+Tabel2[[#This Row],[BONUS 3]]</f>
        <v>0</v>
      </c>
      <c r="AG24">
        <v>1</v>
      </c>
      <c r="AK24" s="23">
        <f>SUM(Tabel2[[#This Row],[V 4]]*10+Tabel2[[#This Row],[GT 4]])/Tabel2[[#This Row],[AW 4]]*10+Tabel2[[#This Row],[BONUS 4]]</f>
        <v>0</v>
      </c>
      <c r="AM24">
        <v>1</v>
      </c>
      <c r="AQ24" s="23">
        <f>SUM(Tabel2[[#This Row],[V 5]]*10+Tabel2[[#This Row],[GT 5]])/Tabel2[[#This Row],[AW 5]]*10+Tabel2[[#This Row],[BONUS 5]]</f>
        <v>0</v>
      </c>
      <c r="AS24">
        <v>1</v>
      </c>
      <c r="AW24" s="23">
        <f>SUM(Tabel2[[#This Row],[V 6]]*10+Tabel2[[#This Row],[GT 6]])/Tabel2[[#This Row],[AW 6]]*10+Tabel2[[#This Row],[BONUS 6]]</f>
        <v>0</v>
      </c>
      <c r="AY24">
        <v>1</v>
      </c>
      <c r="BC24" s="23">
        <f>SUM(Tabel2[[#This Row],[V 7]]*10+Tabel2[[#This Row],[GT 7]])/Tabel2[[#This Row],[AW 7]]*10+Tabel2[[#This Row],[BONUS 7]]</f>
        <v>0</v>
      </c>
      <c r="BE24">
        <v>1</v>
      </c>
      <c r="BI24" s="23">
        <f>SUM(Tabel2[[#This Row],[V 8]]*10+Tabel2[[#This Row],[GT 8]])/Tabel2[[#This Row],[AW 8]]*10+Tabel2[[#This Row],[BONUS 8]]</f>
        <v>0</v>
      </c>
      <c r="BK24">
        <v>1</v>
      </c>
      <c r="BO24" s="2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24" s="30">
        <f>Tabel2[[#This Row],[Diploma]]-Tabel2[[#This Row],[Uitgeschreven]]</f>
        <v>0</v>
      </c>
      <c r="BY24" s="2" t="str">
        <f t="shared" si="0"/>
        <v>geen actie</v>
      </c>
      <c r="CA24" s="159">
        <f>Tabel2[[#This Row],[pnt t/m 2021/22]]</f>
        <v>0</v>
      </c>
      <c r="CB24" s="159">
        <f>Tabel2[[#This Row],[pnt 2022/2023]]</f>
        <v>0</v>
      </c>
      <c r="CC24" s="159">
        <f t="shared" si="1"/>
        <v>0</v>
      </c>
    </row>
    <row r="25" spans="1:81" x14ac:dyDescent="0.3">
      <c r="A25" s="22" t="s">
        <v>206</v>
      </c>
      <c r="B25" s="22" t="s">
        <v>165</v>
      </c>
      <c r="D25" s="22" t="s">
        <v>746</v>
      </c>
      <c r="E25" t="s">
        <v>211</v>
      </c>
      <c r="F25" s="22">
        <v>118811</v>
      </c>
      <c r="G25" s="25" t="s">
        <v>28</v>
      </c>
      <c r="H25" s="151">
        <f>Tabel2[[#This Row],[pnt t/m 2021/22]]+Tabel2[[#This Row],[pnt 2022/2023]]</f>
        <v>250</v>
      </c>
      <c r="I25">
        <v>2010</v>
      </c>
      <c r="J25">
        <v>2022</v>
      </c>
      <c r="K25" s="24">
        <f>Tabel2[[#This Row],[ijkdatum]]-Tabel2[[#This Row],[Geboren]]</f>
        <v>12</v>
      </c>
      <c r="L25" s="26">
        <f>Tabel2[[#This Row],[TTL 1]]+Tabel2[[#This Row],[TTL 2]]+Tabel2[[#This Row],[TTL 3]]+Tabel2[[#This Row],[TTL 4]]+Tabel2[[#This Row],[TTL 5]]+Tabel2[[#This Row],[TTL 6]]+Tabel2[[#This Row],[TTL 7]]+Tabel2[[#This Row],[TTL 8]]+Tabel2[[#This Row],[TTL 9]]+Tabel2[[#This Row],[TTL 10]]</f>
        <v>0</v>
      </c>
      <c r="M25" s="150">
        <v>250</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5" s="22">
        <v>250</v>
      </c>
      <c r="BX25" s="30">
        <f>Tabel2[[#This Row],[Diploma]]-Tabel2[[#This Row],[Uitgeschreven]]</f>
        <v>0</v>
      </c>
      <c r="BY25" s="2" t="str">
        <f t="shared" si="0"/>
        <v>geen actie</v>
      </c>
      <c r="CA25" s="159">
        <f>Tabel2[[#This Row],[pnt t/m 2021/22]]</f>
        <v>250</v>
      </c>
      <c r="CB25" s="159">
        <f>Tabel2[[#This Row],[pnt 2022/2023]]</f>
        <v>0</v>
      </c>
      <c r="CC25" s="159">
        <f t="shared" si="1"/>
        <v>250</v>
      </c>
    </row>
    <row r="26" spans="1:81" x14ac:dyDescent="0.3">
      <c r="A26" s="22" t="s">
        <v>283</v>
      </c>
      <c r="B26" s="22" t="s">
        <v>165</v>
      </c>
      <c r="D26" s="22" t="s">
        <v>746</v>
      </c>
      <c r="E26" t="s">
        <v>291</v>
      </c>
      <c r="F26" s="22">
        <v>117111</v>
      </c>
      <c r="G26" s="25" t="s">
        <v>37</v>
      </c>
      <c r="H26" s="151">
        <f>Tabel2[[#This Row],[pnt t/m 2021/22]]+Tabel2[[#This Row],[pnt 2022/2023]]</f>
        <v>905</v>
      </c>
      <c r="I26">
        <v>2008</v>
      </c>
      <c r="J26">
        <v>2022</v>
      </c>
      <c r="K26" s="24">
        <f>Tabel2[[#This Row],[ijkdatum]]-Tabel2[[#This Row],[Geboren]]</f>
        <v>14</v>
      </c>
      <c r="L26" s="26">
        <f>Tabel2[[#This Row],[TTL 1]]+Tabel2[[#This Row],[TTL 2]]+Tabel2[[#This Row],[TTL 3]]+Tabel2[[#This Row],[TTL 4]]+Tabel2[[#This Row],[TTL 5]]+Tabel2[[#This Row],[TTL 6]]+Tabel2[[#This Row],[TTL 7]]+Tabel2[[#This Row],[TTL 8]]+Tabel2[[#This Row],[TTL 9]]+Tabel2[[#This Row],[TTL 10]]</f>
        <v>0</v>
      </c>
      <c r="M26" s="150">
        <v>905</v>
      </c>
      <c r="O26">
        <v>1</v>
      </c>
      <c r="S26" s="23">
        <f>SUM(Tabel2[[#This Row],[V 1]]*10+Tabel2[[#This Row],[GT 1]])/Tabel2[[#This Row],[AW 1]]*10+Tabel2[[#This Row],[BONUS 1]]</f>
        <v>0</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6" s="22">
        <v>750</v>
      </c>
      <c r="BX26" s="30">
        <f>Tabel2[[#This Row],[Diploma]]-Tabel2[[#This Row],[Uitgeschreven]]</f>
        <v>0</v>
      </c>
      <c r="BY26" s="2" t="str">
        <f t="shared" si="0"/>
        <v>geen actie</v>
      </c>
      <c r="CA26" s="159">
        <f>Tabel2[[#This Row],[pnt t/m 2021/22]]</f>
        <v>905</v>
      </c>
      <c r="CB26" s="159">
        <f>Tabel2[[#This Row],[pnt 2022/2023]]</f>
        <v>0</v>
      </c>
      <c r="CC26" s="159">
        <f t="shared" si="1"/>
        <v>905</v>
      </c>
    </row>
    <row r="27" spans="1:81" x14ac:dyDescent="0.3">
      <c r="A27" s="22" t="s">
        <v>283</v>
      </c>
      <c r="B27" s="22" t="s">
        <v>165</v>
      </c>
      <c r="D27" s="22" t="s">
        <v>747</v>
      </c>
      <c r="E27" t="s">
        <v>726</v>
      </c>
      <c r="G27" s="25" t="s">
        <v>293</v>
      </c>
      <c r="H27" s="23">
        <f>Tabel2[[#This Row],[pnt t/m 2021/22]]+Tabel2[[#This Row],[pnt 2022/2023]]</f>
        <v>157.42857142857144</v>
      </c>
      <c r="J27">
        <v>2022</v>
      </c>
      <c r="K27" s="24">
        <f>Tabel2[[#This Row],[ijkdatum]]-Tabel2[[#This Row],[Geboren]]</f>
        <v>2022</v>
      </c>
      <c r="L27" s="25">
        <f>Tabel2[[#This Row],[TTL 1]]+Tabel2[[#This Row],[TTL 2]]+Tabel2[[#This Row],[TTL 3]]+Tabel2[[#This Row],[TTL 4]]+Tabel2[[#This Row],[TTL 5]]+Tabel2[[#This Row],[TTL 6]]+Tabel2[[#This Row],[TTL 7]]+Tabel2[[#This Row],[TTL 8]]+Tabel2[[#This Row],[TTL 9]]+Tabel2[[#This Row],[TTL 10]]</f>
        <v>157.42857142857144</v>
      </c>
      <c r="M27" s="162"/>
      <c r="O27">
        <v>1</v>
      </c>
      <c r="S27" s="162">
        <f>SUM(Tabel2[[#This Row],[V 1]]*10+Tabel2[[#This Row],[GT 1]])/Tabel2[[#This Row],[AW 1]]*10+Tabel2[[#This Row],[BONUS 1]]</f>
        <v>0</v>
      </c>
      <c r="U27">
        <v>1</v>
      </c>
      <c r="Y27" s="162">
        <f>SUM(Tabel2[[#This Row],[V 2]]*10+Tabel2[[#This Row],[GT 2]])/Tabel2[[#This Row],[AW 2]]*10+Tabel2[[#This Row],[BONUS 2]]</f>
        <v>0</v>
      </c>
      <c r="AA27">
        <v>1</v>
      </c>
      <c r="AE27" s="162">
        <f>SUM(Tabel2[[#This Row],[V 3]]*10+Tabel2[[#This Row],[GT 3]])/Tabel2[[#This Row],[AW 3]]*10+Tabel2[[#This Row],[BONUS 3]]</f>
        <v>0</v>
      </c>
      <c r="AG27">
        <v>1</v>
      </c>
      <c r="AK27" s="162">
        <f>SUM(Tabel2[[#This Row],[V 4]]*10+Tabel2[[#This Row],[GT 4]])/Tabel2[[#This Row],[AW 4]]*10+Tabel2[[#This Row],[BONUS 4]]</f>
        <v>0</v>
      </c>
      <c r="AM27">
        <v>1</v>
      </c>
      <c r="AQ27" s="162">
        <f>SUM(Tabel2[[#This Row],[V 5]]*10+Tabel2[[#This Row],[GT 5]])/Tabel2[[#This Row],[AW 5]]*10+Tabel2[[#This Row],[BONUS 5]]</f>
        <v>0</v>
      </c>
      <c r="AR27">
        <v>2</v>
      </c>
      <c r="AS27">
        <v>7</v>
      </c>
      <c r="AT27">
        <v>2</v>
      </c>
      <c r="AU27">
        <v>23</v>
      </c>
      <c r="AW27" s="162">
        <f>SUM(Tabel2[[#This Row],[V 6]]*10+Tabel2[[#This Row],[GT 6]])/Tabel2[[#This Row],[AW 6]]*10+Tabel2[[#This Row],[BONUS 6]]</f>
        <v>61.428571428571431</v>
      </c>
      <c r="AX27">
        <v>3</v>
      </c>
      <c r="AY27">
        <v>5</v>
      </c>
      <c r="AZ27">
        <v>3</v>
      </c>
      <c r="BA27">
        <v>18</v>
      </c>
      <c r="BC27" s="23">
        <f>SUM(Tabel2[[#This Row],[V 7]]*10+Tabel2[[#This Row],[GT 7]])/Tabel2[[#This Row],[AW 7]]*10+Tabel2[[#This Row],[BONUS 7]]</f>
        <v>96</v>
      </c>
      <c r="BE27">
        <v>1</v>
      </c>
      <c r="BI27" s="162">
        <f>SUM(Tabel2[[#This Row],[V 8]]*10+Tabel2[[#This Row],[GT 8]])/Tabel2[[#This Row],[AW 8]]*10+Tabel2[[#This Row],[BONUS 8]]</f>
        <v>0</v>
      </c>
      <c r="BK27">
        <v>1</v>
      </c>
      <c r="BO27" s="162">
        <f>SUM(Tabel2[[#This Row],[V 9]]*10+Tabel2[[#This Row],[GT 9]])/Tabel2[[#This Row],[AW 9]]*10+Tabel2[[#This Row],[BONUS 9]]</f>
        <v>0</v>
      </c>
      <c r="BQ27">
        <v>1</v>
      </c>
      <c r="BU27" s="23">
        <f>SUM(Tabel2[[#This Row],[V 10]]*10+Tabel2[[#This Row],[GT 10]])/Tabel2[[#This Row],[AW 10]]*10+Tabel2[[#This Row],[BONUS 10]]</f>
        <v>0</v>
      </c>
      <c r="BV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7" s="22">
        <v>0</v>
      </c>
      <c r="BX27" s="22">
        <f>Tabel2[[#This Row],[Diploma]]-Tabel2[[#This Row],[Uitgeschreven]]</f>
        <v>0</v>
      </c>
      <c r="BY27" s="165" t="str">
        <f t="shared" si="0"/>
        <v>geen actie</v>
      </c>
      <c r="CA27" s="159">
        <f>Tabel2[[#This Row],[pnt t/m 2021/22]]</f>
        <v>0</v>
      </c>
      <c r="CB27" s="159">
        <f>Tabel2[[#This Row],[pnt 2022/2023]]</f>
        <v>157.42857142857144</v>
      </c>
      <c r="CC27" s="159">
        <f t="shared" si="1"/>
        <v>157.42857142857144</v>
      </c>
    </row>
    <row r="28" spans="1:81" x14ac:dyDescent="0.3">
      <c r="A28" s="22" t="s">
        <v>246</v>
      </c>
      <c r="B28" s="22" t="s">
        <v>165</v>
      </c>
      <c r="D28" s="22" t="s">
        <v>746</v>
      </c>
      <c r="E28" t="s">
        <v>250</v>
      </c>
      <c r="F28" s="22">
        <v>117750</v>
      </c>
      <c r="G28" s="25" t="s">
        <v>251</v>
      </c>
      <c r="H28" s="151">
        <f>Tabel2[[#This Row],[pnt t/m 2021/22]]+Tabel2[[#This Row],[pnt 2022/2023]]</f>
        <v>745.282913165266</v>
      </c>
      <c r="I28">
        <v>2008</v>
      </c>
      <c r="J28">
        <v>2022</v>
      </c>
      <c r="K28" s="24">
        <f>Tabel2[[#This Row],[ijkdatum]]-Tabel2[[#This Row],[Geboren]]</f>
        <v>14</v>
      </c>
      <c r="L28" s="26">
        <f>Tabel2[[#This Row],[TTL 1]]+Tabel2[[#This Row],[TTL 2]]+Tabel2[[#This Row],[TTL 3]]+Tabel2[[#This Row],[TTL 4]]+Tabel2[[#This Row],[TTL 5]]+Tabel2[[#This Row],[TTL 6]]+Tabel2[[#This Row],[TTL 7]]+Tabel2[[#This Row],[TTL 8]]+Tabel2[[#This Row],[TTL 9]]+Tabel2[[#This Row],[TTL 10]]</f>
        <v>102</v>
      </c>
      <c r="M28" s="150">
        <v>643.282913165266</v>
      </c>
      <c r="O28">
        <v>1</v>
      </c>
      <c r="S28" s="23">
        <f>SUM(Tabel2[[#This Row],[V 1]]*10+Tabel2[[#This Row],[GT 1]])/Tabel2[[#This Row],[AW 1]]*10+Tabel2[[#This Row],[BONUS 1]]</f>
        <v>0</v>
      </c>
      <c r="U28">
        <v>1</v>
      </c>
      <c r="Y28" s="23">
        <f>SUM(Tabel2[[#This Row],[V 2]]*10+Tabel2[[#This Row],[GT 2]])/Tabel2[[#This Row],[AW 2]]*10+Tabel2[[#This Row],[BONUS 2]]</f>
        <v>0</v>
      </c>
      <c r="AA28">
        <v>1</v>
      </c>
      <c r="AE28" s="23">
        <f>SUM(Tabel2[[#This Row],[V 3]]*10+Tabel2[[#This Row],[GT 3]])/Tabel2[[#This Row],[AW 3]]*10+Tabel2[[#This Row],[BONUS 3]]</f>
        <v>0</v>
      </c>
      <c r="AG28">
        <v>1</v>
      </c>
      <c r="AK28" s="23">
        <f>SUM(Tabel2[[#This Row],[V 4]]*10+Tabel2[[#This Row],[GT 4]])/Tabel2[[#This Row],[AW 4]]*10+Tabel2[[#This Row],[BONUS 4]]</f>
        <v>0</v>
      </c>
      <c r="AM28">
        <v>1</v>
      </c>
      <c r="AQ28" s="23">
        <f>SUM(Tabel2[[#This Row],[V 5]]*10+Tabel2[[#This Row],[GT 5]])/Tabel2[[#This Row],[AW 5]]*10+Tabel2[[#This Row],[BONUS 5]]</f>
        <v>0</v>
      </c>
      <c r="AS28">
        <v>1</v>
      </c>
      <c r="AW28" s="23">
        <f>SUM(Tabel2[[#This Row],[V 6]]*10+Tabel2[[#This Row],[GT 6]])/Tabel2[[#This Row],[AW 6]]*10+Tabel2[[#This Row],[BONUS 6]]</f>
        <v>0</v>
      </c>
      <c r="AX28">
        <v>15</v>
      </c>
      <c r="AY28">
        <v>10</v>
      </c>
      <c r="AZ28">
        <v>6</v>
      </c>
      <c r="BA28">
        <v>42</v>
      </c>
      <c r="BC28" s="23">
        <f>SUM(Tabel2[[#This Row],[V 7]]*10+Tabel2[[#This Row],[GT 7]])/Tabel2[[#This Row],[AW 7]]*10+Tabel2[[#This Row],[BONUS 7]]</f>
        <v>102</v>
      </c>
      <c r="BE28">
        <v>1</v>
      </c>
      <c r="BI28" s="23">
        <f>SUM(Tabel2[[#This Row],[V 8]]*10+Tabel2[[#This Row],[GT 8]])/Tabel2[[#This Row],[AW 8]]*10+Tabel2[[#This Row],[BONUS 8]]</f>
        <v>0</v>
      </c>
      <c r="BK28">
        <v>1</v>
      </c>
      <c r="BO28" s="23">
        <f>SUM(Tabel2[[#This Row],[V 9]]*10+Tabel2[[#This Row],[GT 9]])/Tabel2[[#This Row],[AW 9]]*10+Tabel2[[#This Row],[BONUS 9]]</f>
        <v>0</v>
      </c>
      <c r="BQ28">
        <v>1</v>
      </c>
      <c r="BU28" s="23">
        <f>SUM(Tabel2[[#This Row],[V 10]]*10+Tabel2[[#This Row],[GT 10]])/Tabel2[[#This Row],[AW 10]]*10+Tabel2[[#This Row],[BONUS 10]]</f>
        <v>0</v>
      </c>
      <c r="BV2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8" s="22">
        <v>500</v>
      </c>
      <c r="BX28" s="30">
        <f>Tabel2[[#This Row],[Diploma]]-Tabel2[[#This Row],[Uitgeschreven]]</f>
        <v>0</v>
      </c>
      <c r="BY28" s="2" t="str">
        <f t="shared" si="0"/>
        <v>geen actie</v>
      </c>
      <c r="CA28" s="159">
        <f>Tabel2[[#This Row],[pnt t/m 2021/22]]</f>
        <v>643.282913165266</v>
      </c>
      <c r="CB28" s="159">
        <f>Tabel2[[#This Row],[pnt 2022/2023]]</f>
        <v>102</v>
      </c>
      <c r="CC28" s="159">
        <f t="shared" si="1"/>
        <v>745.282913165266</v>
      </c>
    </row>
    <row r="29" spans="1:81" x14ac:dyDescent="0.3">
      <c r="A29" s="22" t="s">
        <v>283</v>
      </c>
      <c r="B29" s="22" t="s">
        <v>165</v>
      </c>
      <c r="D29" s="22" t="s">
        <v>749</v>
      </c>
      <c r="E29" t="s">
        <v>292</v>
      </c>
      <c r="F29" s="22">
        <v>116408</v>
      </c>
      <c r="G29" s="25" t="s">
        <v>293</v>
      </c>
      <c r="H29" s="151">
        <f>Tabel2[[#This Row],[pnt t/m 2021/22]]+Tabel2[[#This Row],[pnt 2022/2023]]</f>
        <v>1876.6434121434122</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672.44444444444446</v>
      </c>
      <c r="M29" s="150">
        <v>1204.1989676989676</v>
      </c>
      <c r="N29">
        <v>2</v>
      </c>
      <c r="O29">
        <v>6</v>
      </c>
      <c r="P29">
        <v>4</v>
      </c>
      <c r="Q29">
        <v>25</v>
      </c>
      <c r="S29" s="23">
        <f>SUM(Tabel2[[#This Row],[V 1]]*10+Tabel2[[#This Row],[GT 1]])/Tabel2[[#This Row],[AW 1]]*10+Tabel2[[#This Row],[BONUS 1]]</f>
        <v>108.33333333333334</v>
      </c>
      <c r="T29">
        <v>1</v>
      </c>
      <c r="U29">
        <v>9</v>
      </c>
      <c r="V29">
        <v>7</v>
      </c>
      <c r="W29">
        <v>39</v>
      </c>
      <c r="Y29" s="23">
        <f>SUM(Tabel2[[#This Row],[V 2]]*10+Tabel2[[#This Row],[GT 2]])/Tabel2[[#This Row],[AW 2]]*10+Tabel2[[#This Row],[BONUS 2]]</f>
        <v>121.11111111111111</v>
      </c>
      <c r="Z29">
        <v>1</v>
      </c>
      <c r="AA29">
        <v>10</v>
      </c>
      <c r="AB29">
        <v>7</v>
      </c>
      <c r="AC29">
        <v>43</v>
      </c>
      <c r="AE29" s="23">
        <f>SUM(Tabel2[[#This Row],[V 3]]*10+Tabel2[[#This Row],[GT 3]])/Tabel2[[#This Row],[AW 3]]*10+Tabel2[[#This Row],[BONUS 3]]</f>
        <v>113</v>
      </c>
      <c r="AF29">
        <v>2</v>
      </c>
      <c r="AG29">
        <v>10</v>
      </c>
      <c r="AH29">
        <v>5</v>
      </c>
      <c r="AI29">
        <v>45</v>
      </c>
      <c r="AK29" s="23">
        <f>SUM(Tabel2[[#This Row],[V 4]]*10+Tabel2[[#This Row],[GT 4]])/Tabel2[[#This Row],[AW 4]]*10+Tabel2[[#This Row],[BONUS 4]]</f>
        <v>95</v>
      </c>
      <c r="AL29">
        <v>1</v>
      </c>
      <c r="AM29">
        <v>9</v>
      </c>
      <c r="AN29">
        <v>7</v>
      </c>
      <c r="AO29">
        <v>41</v>
      </c>
      <c r="AQ29" s="23">
        <f>SUM(Tabel2[[#This Row],[V 5]]*10+Tabel2[[#This Row],[GT 5]])/Tabel2[[#This Row],[AW 5]]*10+Tabel2[[#This Row],[BONUS 5]]</f>
        <v>123.33333333333334</v>
      </c>
      <c r="AS29">
        <v>1</v>
      </c>
      <c r="AW29" s="23">
        <f>SUM(Tabel2[[#This Row],[V 6]]*10+Tabel2[[#This Row],[GT 6]])/Tabel2[[#This Row],[AW 6]]*10+Tabel2[[#This Row],[BONUS 6]]</f>
        <v>0</v>
      </c>
      <c r="AX29">
        <v>2</v>
      </c>
      <c r="AY29">
        <v>6</v>
      </c>
      <c r="AZ29">
        <v>4</v>
      </c>
      <c r="BA29">
        <v>27</v>
      </c>
      <c r="BC29" s="23">
        <f>SUM(Tabel2[[#This Row],[V 7]]*10+Tabel2[[#This Row],[GT 7]])/Tabel2[[#This Row],[AW 7]]*10+Tabel2[[#This Row],[BONUS 7]]</f>
        <v>111.66666666666666</v>
      </c>
      <c r="BE29">
        <v>1</v>
      </c>
      <c r="BI29" s="23">
        <f>SUM(Tabel2[[#This Row],[V 8]]*10+Tabel2[[#This Row],[GT 8]])/Tabel2[[#This Row],[AW 8]]*10+Tabel2[[#This Row],[BONUS 8]]</f>
        <v>0</v>
      </c>
      <c r="BK29">
        <v>1</v>
      </c>
      <c r="BO29" s="23">
        <f>SUM(Tabel2[[#This Row],[V 9]]*10+Tabel2[[#This Row],[GT 9]])/Tabel2[[#This Row],[AW 9]]*10+Tabel2[[#This Row],[BONUS 9]]</f>
        <v>0</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9" s="22">
        <v>1500</v>
      </c>
      <c r="BX29" s="30">
        <f>Tabel2[[#This Row],[Diploma]]-Tabel2[[#This Row],[Uitgeschreven]]</f>
        <v>0</v>
      </c>
      <c r="BY29" s="2" t="str">
        <f t="shared" si="0"/>
        <v>geen actie</v>
      </c>
      <c r="CA29" s="159">
        <f>Tabel2[[#This Row],[pnt t/m 2021/22]]</f>
        <v>1204.1989676989676</v>
      </c>
      <c r="CB29" s="159">
        <f>Tabel2[[#This Row],[pnt 2022/2023]]</f>
        <v>672.44444444444446</v>
      </c>
      <c r="CC29" s="159">
        <f t="shared" si="1"/>
        <v>1876.6434121434122</v>
      </c>
    </row>
    <row r="30" spans="1:81" x14ac:dyDescent="0.3">
      <c r="A30" s="22" t="s">
        <v>270</v>
      </c>
      <c r="B30" s="22" t="s">
        <v>165</v>
      </c>
      <c r="D30" s="22" t="s">
        <v>747</v>
      </c>
      <c r="E30" t="s">
        <v>694</v>
      </c>
      <c r="F30" s="22">
        <v>118893</v>
      </c>
      <c r="G30" s="25" t="s">
        <v>743</v>
      </c>
      <c r="H30" s="23">
        <f>Tabel2[[#This Row],[pnt t/m 2021/22]]+Tabel2[[#This Row],[pnt 2022/2023]]</f>
        <v>100</v>
      </c>
      <c r="I30">
        <v>2011</v>
      </c>
      <c r="J30">
        <v>2022</v>
      </c>
      <c r="K30" s="24">
        <f>Tabel2[[#This Row],[ijkdatum]]-Tabel2[[#This Row],[Geboren]]</f>
        <v>11</v>
      </c>
      <c r="L30" s="25">
        <f>Tabel2[[#This Row],[TTL 1]]+Tabel2[[#This Row],[TTL 2]]+Tabel2[[#This Row],[TTL 3]]+Tabel2[[#This Row],[TTL 4]]+Tabel2[[#This Row],[TTL 5]]+Tabel2[[#This Row],[TTL 6]]+Tabel2[[#This Row],[TTL 7]]+Tabel2[[#This Row],[TTL 8]]+Tabel2[[#This Row],[TTL 9]]+Tabel2[[#This Row],[TTL 10]]</f>
        <v>100</v>
      </c>
      <c r="M30" s="162"/>
      <c r="O30">
        <v>1</v>
      </c>
      <c r="S30" s="162">
        <f>SUM(Tabel2[[#This Row],[V 1]]*10+Tabel2[[#This Row],[GT 1]])/Tabel2[[#This Row],[AW 1]]*10+Tabel2[[#This Row],[BONUS 1]]</f>
        <v>0</v>
      </c>
      <c r="U30">
        <v>1</v>
      </c>
      <c r="Y30" s="162">
        <f>SUM(Tabel2[[#This Row],[V 2]]*10+Tabel2[[#This Row],[GT 2]])/Tabel2[[#This Row],[AW 2]]*10+Tabel2[[#This Row],[BONUS 2]]</f>
        <v>0</v>
      </c>
      <c r="AA30">
        <v>1</v>
      </c>
      <c r="AE30" s="162">
        <f>SUM(Tabel2[[#This Row],[V 3]]*10+Tabel2[[#This Row],[GT 3]])/Tabel2[[#This Row],[AW 3]]*10+Tabel2[[#This Row],[BONUS 3]]</f>
        <v>0</v>
      </c>
      <c r="AF30">
        <v>11</v>
      </c>
      <c r="AG30">
        <v>7</v>
      </c>
      <c r="AH30">
        <v>4</v>
      </c>
      <c r="AI30">
        <v>30</v>
      </c>
      <c r="AK30" s="162">
        <f>SUM(Tabel2[[#This Row],[V 4]]*10+Tabel2[[#This Row],[GT 4]])/Tabel2[[#This Row],[AW 4]]*10+Tabel2[[#This Row],[BONUS 4]]</f>
        <v>100</v>
      </c>
      <c r="AM30">
        <v>1</v>
      </c>
      <c r="AQ30" s="162">
        <f>SUM(Tabel2[[#This Row],[V 5]]*10+Tabel2[[#This Row],[GT 5]])/Tabel2[[#This Row],[AW 5]]*10+Tabel2[[#This Row],[BONUS 5]]</f>
        <v>0</v>
      </c>
      <c r="AS30">
        <v>1</v>
      </c>
      <c r="AW30" s="162">
        <f>SUM(Tabel2[[#This Row],[V 6]]*10+Tabel2[[#This Row],[GT 6]])/Tabel2[[#This Row],[AW 6]]*10+Tabel2[[#This Row],[BONUS 6]]</f>
        <v>0</v>
      </c>
      <c r="AY30">
        <v>1</v>
      </c>
      <c r="BC30" s="162">
        <f>SUM(Tabel2[[#This Row],[V 7]]*10+Tabel2[[#This Row],[GT 7]])/Tabel2[[#This Row],[AW 7]]*10+Tabel2[[#This Row],[BONUS 7]]</f>
        <v>0</v>
      </c>
      <c r="BE30">
        <v>1</v>
      </c>
      <c r="BI30" s="162">
        <f>SUM(Tabel2[[#This Row],[V 8]]*10+Tabel2[[#This Row],[GT 8]])/Tabel2[[#This Row],[AW 8]]*10+Tabel2[[#This Row],[BONUS 8]]</f>
        <v>0</v>
      </c>
      <c r="BK30">
        <v>1</v>
      </c>
      <c r="BO30" s="162">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0" s="22">
        <v>0</v>
      </c>
      <c r="BX30" s="22">
        <f>Tabel2[[#This Row],[Diploma]]-Tabel2[[#This Row],[Uitgeschreven]]</f>
        <v>0</v>
      </c>
      <c r="BY30" s="165" t="str">
        <f t="shared" si="0"/>
        <v>geen actie</v>
      </c>
      <c r="CA30" s="159">
        <f>Tabel2[[#This Row],[pnt t/m 2021/22]]</f>
        <v>0</v>
      </c>
      <c r="CB30" s="159">
        <f>Tabel2[[#This Row],[pnt 2022/2023]]</f>
        <v>100</v>
      </c>
      <c r="CC30" s="159">
        <f t="shared" si="1"/>
        <v>100</v>
      </c>
    </row>
    <row r="31" spans="1:81" x14ac:dyDescent="0.3">
      <c r="A31" s="22" t="s">
        <v>270</v>
      </c>
      <c r="B31" s="22" t="s">
        <v>165</v>
      </c>
      <c r="D31" s="22" t="s">
        <v>747</v>
      </c>
      <c r="E31" t="s">
        <v>695</v>
      </c>
      <c r="F31" s="22">
        <v>119943</v>
      </c>
      <c r="G31" s="25" t="s">
        <v>743</v>
      </c>
      <c r="H31" s="23">
        <f>Tabel2[[#This Row],[pnt t/m 2021/22]]+Tabel2[[#This Row],[pnt 2022/2023]]</f>
        <v>98.75</v>
      </c>
      <c r="I31">
        <v>2013</v>
      </c>
      <c r="J31">
        <v>2022</v>
      </c>
      <c r="K31" s="24">
        <f>Tabel2[[#This Row],[ijkdatum]]-Tabel2[[#This Row],[Geboren]]</f>
        <v>9</v>
      </c>
      <c r="L31" s="172">
        <f>Tabel2[[#This Row],[TTL 1]]+Tabel2[[#This Row],[TTL 2]]+Tabel2[[#This Row],[TTL 3]]+Tabel2[[#This Row],[TTL 4]]+Tabel2[[#This Row],[TTL 5]]+Tabel2[[#This Row],[TTL 6]]+Tabel2[[#This Row],[TTL 7]]+Tabel2[[#This Row],[TTL 8]]+Tabel2[[#This Row],[TTL 9]]+Tabel2[[#This Row],[TTL 10]]</f>
        <v>98.75</v>
      </c>
      <c r="M31" s="162"/>
      <c r="O31">
        <v>1</v>
      </c>
      <c r="S31" s="162">
        <f>SUM(Tabel2[[#This Row],[V 1]]*10+Tabel2[[#This Row],[GT 1]])/Tabel2[[#This Row],[AW 1]]*10+Tabel2[[#This Row],[BONUS 1]]</f>
        <v>0</v>
      </c>
      <c r="U31">
        <v>1</v>
      </c>
      <c r="Y31" s="162">
        <f>SUM(Tabel2[[#This Row],[V 2]]*10+Tabel2[[#This Row],[GT 2]])/Tabel2[[#This Row],[AW 2]]*10+Tabel2[[#This Row],[BONUS 2]]</f>
        <v>0</v>
      </c>
      <c r="AA31">
        <v>1</v>
      </c>
      <c r="AE31" s="162">
        <f>SUM(Tabel2[[#This Row],[V 3]]*10+Tabel2[[#This Row],[GT 3]])/Tabel2[[#This Row],[AW 3]]*10+Tabel2[[#This Row],[BONUS 3]]</f>
        <v>0</v>
      </c>
      <c r="AF31">
        <v>12</v>
      </c>
      <c r="AG31">
        <v>8</v>
      </c>
      <c r="AH31">
        <v>5</v>
      </c>
      <c r="AI31">
        <v>29</v>
      </c>
      <c r="AK31" s="162">
        <f>SUM(Tabel2[[#This Row],[V 4]]*10+Tabel2[[#This Row],[GT 4]])/Tabel2[[#This Row],[AW 4]]*10+Tabel2[[#This Row],[BONUS 4]]</f>
        <v>98.75</v>
      </c>
      <c r="AM31">
        <v>1</v>
      </c>
      <c r="AQ31" s="162">
        <f>SUM(Tabel2[[#This Row],[V 5]]*10+Tabel2[[#This Row],[GT 5]])/Tabel2[[#This Row],[AW 5]]*10+Tabel2[[#This Row],[BONUS 5]]</f>
        <v>0</v>
      </c>
      <c r="AS31">
        <v>1</v>
      </c>
      <c r="AW31" s="162">
        <f>SUM(Tabel2[[#This Row],[V 6]]*10+Tabel2[[#This Row],[GT 6]])/Tabel2[[#This Row],[AW 6]]*10+Tabel2[[#This Row],[BONUS 6]]</f>
        <v>0</v>
      </c>
      <c r="AY31">
        <v>1</v>
      </c>
      <c r="BC31" s="162">
        <f>SUM(Tabel2[[#This Row],[V 7]]*10+Tabel2[[#This Row],[GT 7]])/Tabel2[[#This Row],[AW 7]]*10+Tabel2[[#This Row],[BONUS 7]]</f>
        <v>0</v>
      </c>
      <c r="BE31">
        <v>1</v>
      </c>
      <c r="BI31" s="162">
        <f>SUM(Tabel2[[#This Row],[V 8]]*10+Tabel2[[#This Row],[GT 8]])/Tabel2[[#This Row],[AW 8]]*10+Tabel2[[#This Row],[BONUS 8]]</f>
        <v>0</v>
      </c>
      <c r="BK31">
        <v>1</v>
      </c>
      <c r="BO31" s="162">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65" t="str">
        <f t="shared" si="0"/>
        <v>geen actie</v>
      </c>
      <c r="CA31" s="159">
        <f>Tabel2[[#This Row],[pnt t/m 2021/22]]</f>
        <v>0</v>
      </c>
      <c r="CB31" s="159">
        <f>Tabel2[[#This Row],[pnt 2022/2023]]</f>
        <v>98.75</v>
      </c>
      <c r="CC31" s="159">
        <f t="shared" si="1"/>
        <v>98.75</v>
      </c>
    </row>
    <row r="32" spans="1:81" x14ac:dyDescent="0.3">
      <c r="A32" s="22" t="s">
        <v>283</v>
      </c>
      <c r="B32" s="22" t="s">
        <v>165</v>
      </c>
      <c r="D32" s="22" t="s">
        <v>747</v>
      </c>
      <c r="E32" t="s">
        <v>311</v>
      </c>
      <c r="F32" s="22">
        <v>118446</v>
      </c>
      <c r="G32" s="25" t="s">
        <v>61</v>
      </c>
      <c r="H32" s="151">
        <f>Tabel2[[#This Row],[pnt t/m 2021/22]]+Tabel2[[#This Row],[pnt 2022/2023]]</f>
        <v>183.90909090909091</v>
      </c>
      <c r="I32">
        <v>2009</v>
      </c>
      <c r="J32">
        <v>2022</v>
      </c>
      <c r="K32" s="24">
        <f>Tabel2[[#This Row],[ijkdatum]]-Tabel2[[#This Row],[Geboren]]</f>
        <v>13</v>
      </c>
      <c r="L32" s="26">
        <f>Tabel2[[#This Row],[TTL 1]]+Tabel2[[#This Row],[TTL 2]]+Tabel2[[#This Row],[TTL 3]]+Tabel2[[#This Row],[TTL 4]]+Tabel2[[#This Row],[TTL 5]]+Tabel2[[#This Row],[TTL 6]]+Tabel2[[#This Row],[TTL 7]]+Tabel2[[#This Row],[TTL 8]]+Tabel2[[#This Row],[TTL 9]]+Tabel2[[#This Row],[TTL 10]]</f>
        <v>70</v>
      </c>
      <c r="M32" s="150">
        <v>113.90909090909091</v>
      </c>
      <c r="N32">
        <v>3</v>
      </c>
      <c r="O32">
        <v>10</v>
      </c>
      <c r="P32">
        <v>4</v>
      </c>
      <c r="Q32">
        <v>30</v>
      </c>
      <c r="S32" s="23">
        <f>SUM(Tabel2[[#This Row],[V 1]]*10+Tabel2[[#This Row],[GT 1]])/Tabel2[[#This Row],[AW 1]]*10+Tabel2[[#This Row],[BONUS 1]]</f>
        <v>70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2">
        <v>0</v>
      </c>
      <c r="BX32" s="30">
        <f>Tabel2[[#This Row],[Diploma]]-Tabel2[[#This Row],[Uitgeschreven]]</f>
        <v>0</v>
      </c>
      <c r="BY32" s="2" t="str">
        <f t="shared" si="0"/>
        <v>geen actie</v>
      </c>
      <c r="CA32" s="159">
        <f>Tabel2[[#This Row],[pnt t/m 2021/22]]</f>
        <v>113.90909090909091</v>
      </c>
      <c r="CB32" s="159">
        <f>Tabel2[[#This Row],[pnt 2022/2023]]</f>
        <v>70</v>
      </c>
      <c r="CC32" s="159">
        <f t="shared" si="1"/>
        <v>183.90909090909091</v>
      </c>
    </row>
    <row r="33" spans="1:81" x14ac:dyDescent="0.3">
      <c r="A33" s="22" t="s">
        <v>205</v>
      </c>
      <c r="D33" s="22" t="s">
        <v>749</v>
      </c>
      <c r="E33" t="s">
        <v>212</v>
      </c>
      <c r="F33" s="22">
        <v>119755</v>
      </c>
      <c r="G33" s="25" t="s">
        <v>43</v>
      </c>
      <c r="H33" s="151">
        <f>Tabel2[[#This Row],[pnt t/m 2021/22]]+Tabel2[[#This Row],[pnt 2022/2023]]</f>
        <v>518.1349206349206</v>
      </c>
      <c r="I33">
        <v>2011</v>
      </c>
      <c r="J33">
        <v>2022</v>
      </c>
      <c r="K33" s="24">
        <f>Tabel2[[#This Row],[ijkdatum]]-Tabel2[[#This Row],[Geboren]]</f>
        <v>11</v>
      </c>
      <c r="L33" s="26">
        <f>Tabel2[[#This Row],[TTL 1]]+Tabel2[[#This Row],[TTL 2]]+Tabel2[[#This Row],[TTL 3]]+Tabel2[[#This Row],[TTL 4]]+Tabel2[[#This Row],[TTL 5]]+Tabel2[[#This Row],[TTL 6]]+Tabel2[[#This Row],[TTL 7]]+Tabel2[[#This Row],[TTL 8]]+Tabel2[[#This Row],[TTL 9]]+Tabel2[[#This Row],[TTL 10]]</f>
        <v>323.3849206349206</v>
      </c>
      <c r="M33" s="150">
        <v>194.75</v>
      </c>
      <c r="N33">
        <v>13</v>
      </c>
      <c r="O33">
        <v>9</v>
      </c>
      <c r="P33">
        <v>3</v>
      </c>
      <c r="Q33">
        <v>27</v>
      </c>
      <c r="S33" s="23">
        <f>SUM(Tabel2[[#This Row],[V 1]]*10+Tabel2[[#This Row],[GT 1]])/Tabel2[[#This Row],[AW 1]]*10+Tabel2[[#This Row],[BONUS 1]]</f>
        <v>63.333333333333329</v>
      </c>
      <c r="U33">
        <v>1</v>
      </c>
      <c r="Y33" s="23">
        <f>SUM(Tabel2[[#This Row],[V 2]]*10+Tabel2[[#This Row],[GT 2]])/Tabel2[[#This Row],[AW 2]]*10+Tabel2[[#This Row],[BONUS 2]]</f>
        <v>0</v>
      </c>
      <c r="Z33">
        <v>6</v>
      </c>
      <c r="AA33">
        <v>9</v>
      </c>
      <c r="AB33">
        <v>5</v>
      </c>
      <c r="AC33">
        <v>35</v>
      </c>
      <c r="AE33" s="23">
        <f>SUM(Tabel2[[#This Row],[V 3]]*10+Tabel2[[#This Row],[GT 3]])/Tabel2[[#This Row],[AW 3]]*10+Tabel2[[#This Row],[BONUS 3]]</f>
        <v>94.444444444444443</v>
      </c>
      <c r="AG33">
        <v>1</v>
      </c>
      <c r="AK33" s="23">
        <f>SUM(Tabel2[[#This Row],[V 4]]*10+Tabel2[[#This Row],[GT 4]])/Tabel2[[#This Row],[AW 4]]*10+Tabel2[[#This Row],[BONUS 4]]</f>
        <v>0</v>
      </c>
      <c r="AL33">
        <v>7</v>
      </c>
      <c r="AM33">
        <v>7</v>
      </c>
      <c r="AN33">
        <v>1</v>
      </c>
      <c r="AO33">
        <v>20</v>
      </c>
      <c r="AQ33" s="23">
        <f>SUM(Tabel2[[#This Row],[V 5]]*10+Tabel2[[#This Row],[GT 5]])/Tabel2[[#This Row],[AW 5]]*10+Tabel2[[#This Row],[BONUS 5]]</f>
        <v>42.857142857142854</v>
      </c>
      <c r="AR33">
        <v>5</v>
      </c>
      <c r="AS33">
        <v>8</v>
      </c>
      <c r="AT33">
        <v>2</v>
      </c>
      <c r="AU33">
        <v>23</v>
      </c>
      <c r="AW33" s="23">
        <f>SUM(Tabel2[[#This Row],[V 6]]*10+Tabel2[[#This Row],[GT 6]])/Tabel2[[#This Row],[AW 6]]*10+Tabel2[[#This Row],[BONUS 6]]</f>
        <v>53.75</v>
      </c>
      <c r="AX33">
        <v>5</v>
      </c>
      <c r="AY33">
        <v>10</v>
      </c>
      <c r="AZ33">
        <v>4</v>
      </c>
      <c r="BA33">
        <v>29</v>
      </c>
      <c r="BC33" s="23">
        <f>SUM(Tabel2[[#This Row],[V 7]]*10+Tabel2[[#This Row],[GT 7]])/Tabel2[[#This Row],[AW 7]]*10+Tabel2[[#This Row],[BONUS 7]]</f>
        <v>69</v>
      </c>
      <c r="BE33">
        <v>1</v>
      </c>
      <c r="BI33" s="23">
        <f>SUM(Tabel2[[#This Row],[V 8]]*10+Tabel2[[#This Row],[GT 8]])/Tabel2[[#This Row],[AW 8]]*10+Tabel2[[#This Row],[BONUS 8]]</f>
        <v>0</v>
      </c>
      <c r="BK33">
        <v>1</v>
      </c>
      <c r="BO33" s="23">
        <f>SUM(Tabel2[[#This Row],[V 9]]*10+Tabel2[[#This Row],[GT 9]])/Tabel2[[#This Row],[AW 9]]*10+Tabel2[[#This Row],[BONUS 9]]</f>
        <v>0</v>
      </c>
      <c r="BQ33">
        <v>1</v>
      </c>
      <c r="BU33" s="23">
        <f>SUM(Tabel2[[#This Row],[V 10]]*10+Tabel2[[#This Row],[GT 10]])/Tabel2[[#This Row],[AW 10]]*10+Tabel2[[#This Row],[BONUS 10]]</f>
        <v>0</v>
      </c>
      <c r="BV3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3" s="22">
        <v>250</v>
      </c>
      <c r="BX33" s="30">
        <f>Tabel2[[#This Row],[Diploma]]-Tabel2[[#This Row],[Uitgeschreven]]</f>
        <v>250</v>
      </c>
      <c r="BY33" s="2" t="str">
        <f t="shared" si="0"/>
        <v>diploma uitschrijven: 500 punten</v>
      </c>
      <c r="CA33" s="159">
        <f>Tabel2[[#This Row],[pnt t/m 2021/22]]</f>
        <v>194.75</v>
      </c>
      <c r="CB33" s="159">
        <f>Tabel2[[#This Row],[pnt 2022/2023]]</f>
        <v>323.3849206349206</v>
      </c>
      <c r="CC33" s="159">
        <f t="shared" si="1"/>
        <v>518.1349206349206</v>
      </c>
    </row>
    <row r="34" spans="1:81" x14ac:dyDescent="0.3">
      <c r="A34" s="22" t="s">
        <v>309</v>
      </c>
      <c r="B34" s="22" t="s">
        <v>165</v>
      </c>
      <c r="D34" s="22" t="s">
        <v>747</v>
      </c>
      <c r="E34" t="s">
        <v>762</v>
      </c>
      <c r="F34" s="22">
        <v>120524</v>
      </c>
      <c r="G34" s="25" t="s">
        <v>57</v>
      </c>
      <c r="H34" s="23">
        <v>0</v>
      </c>
      <c r="I34">
        <v>2012</v>
      </c>
      <c r="J34">
        <v>2022</v>
      </c>
      <c r="K34" s="24">
        <f>Tabel2[[#This Row],[ijkdatum]]-Tabel2[[#This Row],[Geboren]]</f>
        <v>10</v>
      </c>
      <c r="L34" s="162">
        <f>Tabel2[[#This Row],[TTL 1]]+Tabel2[[#This Row],[TTL 2]]+Tabel2[[#This Row],[TTL 3]]+Tabel2[[#This Row],[TTL 4]]+Tabel2[[#This Row],[TTL 5]]+Tabel2[[#This Row],[TTL 6]]+Tabel2[[#This Row],[TTL 7]]+Tabel2[[#This Row],[TTL 8]]+Tabel2[[#This Row],[TTL 9]]+Tabel2[[#This Row],[TTL 10]]</f>
        <v>76.666666666666671</v>
      </c>
      <c r="M34" s="162"/>
      <c r="O34">
        <v>1</v>
      </c>
      <c r="S34" s="162">
        <f>SUM(Tabel2[[#This Row],[V 1]]*10+Tabel2[[#This Row],[GT 1]])/Tabel2[[#This Row],[AW 1]]*10+Tabel2[[#This Row],[BONUS 1]]</f>
        <v>0</v>
      </c>
      <c r="U34">
        <v>1</v>
      </c>
      <c r="Y34" s="162">
        <f>SUM(Tabel2[[#This Row],[V 2]]*10+Tabel2[[#This Row],[GT 2]])/Tabel2[[#This Row],[AW 2]]*10+Tabel2[[#This Row],[BONUS 2]]</f>
        <v>0</v>
      </c>
      <c r="AA34">
        <v>1</v>
      </c>
      <c r="AE34" s="162">
        <f>SUM(Tabel2[[#This Row],[V 3]]*10+Tabel2[[#This Row],[GT 3]])/Tabel2[[#This Row],[AW 3]]*10+Tabel2[[#This Row],[BONUS 3]]</f>
        <v>0</v>
      </c>
      <c r="AG34">
        <v>1</v>
      </c>
      <c r="AK34" s="162">
        <f>SUM(Tabel2[[#This Row],[V 4]]*10+Tabel2[[#This Row],[GT 4]])/Tabel2[[#This Row],[AW 4]]*10+Tabel2[[#This Row],[BONUS 4]]</f>
        <v>0</v>
      </c>
      <c r="AM34">
        <v>1</v>
      </c>
      <c r="AQ34" s="162">
        <f>SUM(Tabel2[[#This Row],[V 5]]*10+Tabel2[[#This Row],[GT 5]])/Tabel2[[#This Row],[AW 5]]*10+Tabel2[[#This Row],[BONUS 5]]</f>
        <v>0</v>
      </c>
      <c r="AS34">
        <v>1</v>
      </c>
      <c r="AW34" s="162">
        <f>SUM(Tabel2[[#This Row],[V 6]]*10+Tabel2[[#This Row],[GT 6]])/Tabel2[[#This Row],[AW 6]]*10+Tabel2[[#This Row],[BONUS 6]]</f>
        <v>0</v>
      </c>
      <c r="AX34">
        <v>4</v>
      </c>
      <c r="AY34">
        <v>9</v>
      </c>
      <c r="AZ34">
        <v>4</v>
      </c>
      <c r="BA34">
        <v>29</v>
      </c>
      <c r="BC34" s="23">
        <f>SUM(Tabel2[[#This Row],[V 7]]*10+Tabel2[[#This Row],[GT 7]])/Tabel2[[#This Row],[AW 7]]*10+Tabel2[[#This Row],[BONUS 7]]</f>
        <v>76.666666666666671</v>
      </c>
      <c r="BE34">
        <v>1</v>
      </c>
      <c r="BI34" s="162">
        <f>SUM(Tabel2[[#This Row],[V 8]]*10+Tabel2[[#This Row],[GT 8]])/Tabel2[[#This Row],[AW 8]]*10+Tabel2[[#This Row],[BONUS 8]]</f>
        <v>0</v>
      </c>
      <c r="BK34">
        <v>1</v>
      </c>
      <c r="BO34" s="162">
        <f>SUM(Tabel2[[#This Row],[V 9]]*10+Tabel2[[#This Row],[GT 9]])/Tabel2[[#This Row],[AW 9]]*10+Tabel2[[#This Row],[BONUS 9]]</f>
        <v>0</v>
      </c>
      <c r="BQ34">
        <v>1</v>
      </c>
      <c r="BU34" s="23">
        <f>SUM(Tabel2[[#This Row],[V 10]]*10+Tabel2[[#This Row],[GT 10]])/Tabel2[[#This Row],[AW 10]]*10+Tabel2[[#This Row],[BONUS 10]]</f>
        <v>0</v>
      </c>
      <c r="BV3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4" s="22">
        <v>0</v>
      </c>
      <c r="BX34" s="22">
        <f>Tabel2[[#This Row],[Diploma]]-Tabel2[[#This Row],[Uitgeschreven]]</f>
        <v>0</v>
      </c>
      <c r="BY34" s="165" t="str">
        <f t="shared" si="0"/>
        <v>geen actie</v>
      </c>
      <c r="CA34" s="159">
        <f>Tabel2[[#This Row],[pnt t/m 2021/22]]</f>
        <v>0</v>
      </c>
      <c r="CB34" s="159">
        <f>Tabel2[[#This Row],[pnt 2022/2023]]</f>
        <v>76.666666666666671</v>
      </c>
      <c r="CC34" s="159">
        <f t="shared" si="1"/>
        <v>76.666666666666671</v>
      </c>
    </row>
    <row r="35" spans="1:81" x14ac:dyDescent="0.3">
      <c r="A35" s="22" t="s">
        <v>206</v>
      </c>
      <c r="D35" s="22" t="s">
        <v>749</v>
      </c>
      <c r="E35" t="s">
        <v>213</v>
      </c>
      <c r="F35" s="22">
        <v>119706</v>
      </c>
      <c r="G35" s="25" t="s">
        <v>49</v>
      </c>
      <c r="H35" s="151">
        <f>Tabel2[[#This Row],[pnt t/m 2021/22]]+Tabel2[[#This Row],[pnt 2022/2023]]</f>
        <v>562.89682539682542</v>
      </c>
      <c r="I35">
        <v>2012</v>
      </c>
      <c r="J35">
        <v>2022</v>
      </c>
      <c r="K35" s="24">
        <f>Tabel2[[#This Row],[ijkdatum]]-Tabel2[[#This Row],[Geboren]]</f>
        <v>10</v>
      </c>
      <c r="L35" s="26">
        <f>Tabel2[[#This Row],[TTL 1]]+Tabel2[[#This Row],[TTL 2]]+Tabel2[[#This Row],[TTL 3]]+Tabel2[[#This Row],[TTL 4]]+Tabel2[[#This Row],[TTL 5]]+Tabel2[[#This Row],[TTL 6]]+Tabel2[[#This Row],[TTL 7]]+Tabel2[[#This Row],[TTL 8]]+Tabel2[[#This Row],[TTL 9]]+Tabel2[[#This Row],[TTL 10]]</f>
        <v>337.36111111111114</v>
      </c>
      <c r="M35" s="160">
        <v>225.53571428571428</v>
      </c>
      <c r="N35">
        <v>13</v>
      </c>
      <c r="O35">
        <v>9</v>
      </c>
      <c r="P35">
        <v>5</v>
      </c>
      <c r="Q35">
        <v>32</v>
      </c>
      <c r="S35" s="23">
        <f>SUM(Tabel2[[#This Row],[V 1]]*10+Tabel2[[#This Row],[GT 1]])/Tabel2[[#This Row],[AW 1]]*10+Tabel2[[#This Row],[BONUS 1]]</f>
        <v>91.111111111111114</v>
      </c>
      <c r="U35">
        <v>1</v>
      </c>
      <c r="Y35" s="23">
        <f>SUM(Tabel2[[#This Row],[V 2]]*10+Tabel2[[#This Row],[GT 2]])/Tabel2[[#This Row],[AW 2]]*10+Tabel2[[#This Row],[BONUS 2]]</f>
        <v>0</v>
      </c>
      <c r="Z35">
        <v>16</v>
      </c>
      <c r="AA35">
        <v>9</v>
      </c>
      <c r="AB35">
        <v>5</v>
      </c>
      <c r="AC35">
        <v>34</v>
      </c>
      <c r="AE35" s="23">
        <f>SUM(Tabel2[[#This Row],[V 3]]*10+Tabel2[[#This Row],[GT 3]])/Tabel2[[#This Row],[AW 3]]*10+Tabel2[[#This Row],[BONUS 3]]</f>
        <v>93.333333333333343</v>
      </c>
      <c r="AG35">
        <v>1</v>
      </c>
      <c r="AK35" s="23">
        <f>SUM(Tabel2[[#This Row],[V 4]]*10+Tabel2[[#This Row],[GT 4]])/Tabel2[[#This Row],[AW 4]]*10+Tabel2[[#This Row],[BONUS 4]]</f>
        <v>0</v>
      </c>
      <c r="AL35">
        <v>10</v>
      </c>
      <c r="AM35">
        <v>9</v>
      </c>
      <c r="AN35">
        <v>3</v>
      </c>
      <c r="AO35">
        <v>30</v>
      </c>
      <c r="AQ35" s="23">
        <f>SUM(Tabel2[[#This Row],[V 5]]*10+Tabel2[[#This Row],[GT 5]])/Tabel2[[#This Row],[AW 5]]*10+Tabel2[[#This Row],[BONUS 5]]</f>
        <v>66.666666666666671</v>
      </c>
      <c r="AS35">
        <v>1</v>
      </c>
      <c r="AW35" s="23">
        <f>SUM(Tabel2[[#This Row],[V 6]]*10+Tabel2[[#This Row],[GT 6]])/Tabel2[[#This Row],[AW 6]]*10+Tabel2[[#This Row],[BONUS 6]]</f>
        <v>0</v>
      </c>
      <c r="AX35">
        <v>9</v>
      </c>
      <c r="AY35">
        <v>8</v>
      </c>
      <c r="AZ35">
        <v>4</v>
      </c>
      <c r="BA35">
        <v>29</v>
      </c>
      <c r="BC35" s="23">
        <f>SUM(Tabel2[[#This Row],[V 7]]*10+Tabel2[[#This Row],[GT 7]])/Tabel2[[#This Row],[AW 7]]*10+Tabel2[[#This Row],[BONUS 7]]</f>
        <v>86.25</v>
      </c>
      <c r="BE35">
        <v>1</v>
      </c>
      <c r="BI35" s="23">
        <f>SUM(Tabel2[[#This Row],[V 8]]*10+Tabel2[[#This Row],[GT 8]])/Tabel2[[#This Row],[AW 8]]*10+Tabel2[[#This Row],[BONUS 8]]</f>
        <v>0</v>
      </c>
      <c r="BK35">
        <v>1</v>
      </c>
      <c r="BO35" s="23">
        <f>SUM(Tabel2[[#This Row],[V 9]]*10+Tabel2[[#This Row],[GT 9]])/Tabel2[[#This Row],[AW 9]]*10+Tabel2[[#This Row],[BONUS 9]]</f>
        <v>0</v>
      </c>
      <c r="BQ35">
        <v>1</v>
      </c>
      <c r="BU35" s="23">
        <f>SUM(Tabel2[[#This Row],[V 10]]*10+Tabel2[[#This Row],[GT 10]])/Tabel2[[#This Row],[AW 10]]*10+Tabel2[[#This Row],[BONUS 10]]</f>
        <v>0</v>
      </c>
      <c r="BV3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5" s="22">
        <v>250</v>
      </c>
      <c r="BX35" s="30">
        <f>Tabel2[[#This Row],[Diploma]]-Tabel2[[#This Row],[Uitgeschreven]]</f>
        <v>250</v>
      </c>
      <c r="BY35" s="2" t="str">
        <f t="shared" si="0"/>
        <v>diploma uitschrijven: 500 punten</v>
      </c>
      <c r="CA35" s="159">
        <f>Tabel2[[#This Row],[pnt t/m 2021/22]]</f>
        <v>225.53571428571428</v>
      </c>
      <c r="CB35" s="159">
        <f>Tabel2[[#This Row],[pnt 2022/2023]]</f>
        <v>337.36111111111114</v>
      </c>
      <c r="CC35" s="159">
        <f t="shared" si="1"/>
        <v>562.89682539682542</v>
      </c>
    </row>
    <row r="36" spans="1:81" x14ac:dyDescent="0.3">
      <c r="A36" s="22" t="s">
        <v>205</v>
      </c>
      <c r="D36" s="22" t="s">
        <v>747</v>
      </c>
      <c r="E36" t="s">
        <v>736</v>
      </c>
      <c r="G36" s="25" t="s">
        <v>53</v>
      </c>
      <c r="H36" s="23">
        <f>Tabel2[[#This Row],[pnt t/m 2021/22]]+Tabel2[[#This Row],[pnt 2022/2023]]</f>
        <v>103.75</v>
      </c>
      <c r="I36">
        <v>2008</v>
      </c>
      <c r="J36">
        <v>2022</v>
      </c>
      <c r="K36" s="24">
        <f>Tabel2[[#This Row],[ijkdatum]]-Tabel2[[#This Row],[Geboren]]</f>
        <v>14</v>
      </c>
      <c r="L36" s="25">
        <f>Tabel2[[#This Row],[TTL 1]]+Tabel2[[#This Row],[TTL 2]]+Tabel2[[#This Row],[TTL 3]]+Tabel2[[#This Row],[TTL 4]]+Tabel2[[#This Row],[TTL 5]]+Tabel2[[#This Row],[TTL 6]]+Tabel2[[#This Row],[TTL 7]]+Tabel2[[#This Row],[TTL 8]]+Tabel2[[#This Row],[TTL 9]]+Tabel2[[#This Row],[TTL 10]]</f>
        <v>103.75</v>
      </c>
      <c r="M36" s="162"/>
      <c r="O36">
        <v>1</v>
      </c>
      <c r="S36" s="162">
        <f>SUM(Tabel2[[#This Row],[V 1]]*10+Tabel2[[#This Row],[GT 1]])/Tabel2[[#This Row],[AW 1]]*10+Tabel2[[#This Row],[BONUS 1]]</f>
        <v>0</v>
      </c>
      <c r="U36">
        <v>1</v>
      </c>
      <c r="Y36" s="162">
        <f>SUM(Tabel2[[#This Row],[V 2]]*10+Tabel2[[#This Row],[GT 2]])/Tabel2[[#This Row],[AW 2]]*10+Tabel2[[#This Row],[BONUS 2]]</f>
        <v>0</v>
      </c>
      <c r="AA36">
        <v>1</v>
      </c>
      <c r="AE36" s="162">
        <f>SUM(Tabel2[[#This Row],[V 3]]*10+Tabel2[[#This Row],[GT 3]])/Tabel2[[#This Row],[AW 3]]*10+Tabel2[[#This Row],[BONUS 3]]</f>
        <v>0</v>
      </c>
      <c r="AG36">
        <v>1</v>
      </c>
      <c r="AK36" s="162">
        <f>SUM(Tabel2[[#This Row],[V 4]]*10+Tabel2[[#This Row],[GT 4]])/Tabel2[[#This Row],[AW 4]]*10+Tabel2[[#This Row],[BONUS 4]]</f>
        <v>0</v>
      </c>
      <c r="AM36">
        <v>1</v>
      </c>
      <c r="AQ36" s="162">
        <f>SUM(Tabel2[[#This Row],[V 5]]*10+Tabel2[[#This Row],[GT 5]])/Tabel2[[#This Row],[AW 5]]*10+Tabel2[[#This Row],[BONUS 5]]</f>
        <v>0</v>
      </c>
      <c r="AR36">
        <v>5</v>
      </c>
      <c r="AS36">
        <v>8</v>
      </c>
      <c r="AT36">
        <v>5</v>
      </c>
      <c r="AU36">
        <v>33</v>
      </c>
      <c r="AW36" s="162">
        <f>SUM(Tabel2[[#This Row],[V 6]]*10+Tabel2[[#This Row],[GT 6]])/Tabel2[[#This Row],[AW 6]]*10+Tabel2[[#This Row],[BONUS 6]]</f>
        <v>103.75</v>
      </c>
      <c r="AY36">
        <v>1</v>
      </c>
      <c r="BC36" s="162">
        <f>SUM(Tabel2[[#This Row],[V 7]]*10+Tabel2[[#This Row],[GT 7]])/Tabel2[[#This Row],[AW 7]]*10+Tabel2[[#This Row],[BONUS 7]]</f>
        <v>0</v>
      </c>
      <c r="BE36">
        <v>1</v>
      </c>
      <c r="BI36" s="162">
        <f>SUM(Tabel2[[#This Row],[V 8]]*10+Tabel2[[#This Row],[GT 8]])/Tabel2[[#This Row],[AW 8]]*10+Tabel2[[#This Row],[BONUS 8]]</f>
        <v>0</v>
      </c>
      <c r="BK36">
        <v>1</v>
      </c>
      <c r="BO36" s="162">
        <f>SUM(Tabel2[[#This Row],[V 9]]*10+Tabel2[[#This Row],[GT 9]])/Tabel2[[#This Row],[AW 9]]*10+Tabel2[[#This Row],[BONUS 9]]</f>
        <v>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6" s="22">
        <v>0</v>
      </c>
      <c r="BX36" s="22">
        <f>Tabel2[[#This Row],[Diploma]]-Tabel2[[#This Row],[Uitgeschreven]]</f>
        <v>0</v>
      </c>
      <c r="BY36" s="165" t="str">
        <f t="shared" si="0"/>
        <v>geen actie</v>
      </c>
      <c r="CA36" s="159">
        <f>Tabel2[[#This Row],[pnt t/m 2021/22]]</f>
        <v>0</v>
      </c>
      <c r="CB36" s="159">
        <f>Tabel2[[#This Row],[pnt 2022/2023]]</f>
        <v>103.75</v>
      </c>
      <c r="CC36" s="159">
        <f t="shared" si="1"/>
        <v>103.75</v>
      </c>
    </row>
    <row r="37" spans="1:81" x14ac:dyDescent="0.3">
      <c r="A37" s="22" t="s">
        <v>309</v>
      </c>
      <c r="B37" s="22" t="s">
        <v>165</v>
      </c>
      <c r="D37" s="22" t="s">
        <v>749</v>
      </c>
      <c r="E37" t="s">
        <v>661</v>
      </c>
      <c r="F37" s="22">
        <v>119915</v>
      </c>
      <c r="G37" s="25" t="s">
        <v>35</v>
      </c>
      <c r="H37" s="23">
        <f>Tabel2[[#This Row],[pnt t/m 2021/22]]+Tabel2[[#This Row],[pnt 2022/2023]]</f>
        <v>216.49350649350649</v>
      </c>
      <c r="I37">
        <v>2011</v>
      </c>
      <c r="J37">
        <v>2022</v>
      </c>
      <c r="K37" s="24">
        <f>Tabel2[[#This Row],[ijkdatum]]-Tabel2[[#This Row],[Geboren]]</f>
        <v>11</v>
      </c>
      <c r="L37" s="26">
        <f>Tabel2[[#This Row],[TTL 1]]+Tabel2[[#This Row],[TTL 2]]+Tabel2[[#This Row],[TTL 3]]+Tabel2[[#This Row],[TTL 4]]+Tabel2[[#This Row],[TTL 5]]+Tabel2[[#This Row],[TTL 6]]+Tabel2[[#This Row],[TTL 7]]+Tabel2[[#This Row],[TTL 8]]+Tabel2[[#This Row],[TTL 9]]+Tabel2[[#This Row],[TTL 10]]</f>
        <v>216.49350649350649</v>
      </c>
      <c r="M37" s="162"/>
      <c r="O37">
        <v>1</v>
      </c>
      <c r="S37" s="162">
        <f>SUM(Tabel2[[#This Row],[V 1]]*10+Tabel2[[#This Row],[GT 1]])/Tabel2[[#This Row],[AW 1]]*10+Tabel2[[#This Row],[BONUS 1]]</f>
        <v>0</v>
      </c>
      <c r="U37">
        <v>1</v>
      </c>
      <c r="Y37" s="23">
        <f>SUM(Tabel2[[#This Row],[V 2]]*10+Tabel2[[#This Row],[GT 2]])/Tabel2[[#This Row],[AW 2]]*10+Tabel2[[#This Row],[BONUS 2]]</f>
        <v>0</v>
      </c>
      <c r="Z37">
        <v>4</v>
      </c>
      <c r="AA37">
        <v>11</v>
      </c>
      <c r="AB37">
        <v>3</v>
      </c>
      <c r="AC37">
        <v>40</v>
      </c>
      <c r="AE37" s="23">
        <f>SUM(Tabel2[[#This Row],[V 3]]*10+Tabel2[[#This Row],[GT 3]])/Tabel2[[#This Row],[AW 3]]*10+Tabel2[[#This Row],[BONUS 3]]</f>
        <v>63.636363636363633</v>
      </c>
      <c r="AF37">
        <v>1</v>
      </c>
      <c r="AG37">
        <v>7</v>
      </c>
      <c r="AH37">
        <v>4</v>
      </c>
      <c r="AI37">
        <v>25</v>
      </c>
      <c r="AK37" s="23">
        <f>SUM(Tabel2[[#This Row],[V 4]]*10+Tabel2[[#This Row],[GT 4]])/Tabel2[[#This Row],[AW 4]]*10+Tabel2[[#This Row],[BONUS 4]]</f>
        <v>92.857142857142861</v>
      </c>
      <c r="AL37">
        <v>4</v>
      </c>
      <c r="AM37">
        <v>9</v>
      </c>
      <c r="AN37">
        <v>3</v>
      </c>
      <c r="AO37">
        <v>24</v>
      </c>
      <c r="AQ37" s="23">
        <f>SUM(Tabel2[[#This Row],[V 5]]*10+Tabel2[[#This Row],[GT 5]])/Tabel2[[#This Row],[AW 5]]*10+Tabel2[[#This Row],[BONUS 5]]</f>
        <v>60</v>
      </c>
      <c r="AS37">
        <v>1</v>
      </c>
      <c r="AW37" s="23">
        <f>SUM(Tabel2[[#This Row],[V 6]]*10+Tabel2[[#This Row],[GT 6]])/Tabel2[[#This Row],[AW 6]]*10+Tabel2[[#This Row],[BONUS 6]]</f>
        <v>0</v>
      </c>
      <c r="AY37">
        <v>1</v>
      </c>
      <c r="BC37" s="23">
        <f>SUM(Tabel2[[#This Row],[V 7]]*10+Tabel2[[#This Row],[GT 7]])/Tabel2[[#This Row],[AW 7]]*10+Tabel2[[#This Row],[BONUS 7]]</f>
        <v>0</v>
      </c>
      <c r="BE37">
        <v>1</v>
      </c>
      <c r="BI37" s="23">
        <f>SUM(Tabel2[[#This Row],[V 8]]*10+Tabel2[[#This Row],[GT 8]])/Tabel2[[#This Row],[AW 8]]*10+Tabel2[[#This Row],[BONUS 8]]</f>
        <v>0</v>
      </c>
      <c r="BK37">
        <v>1</v>
      </c>
      <c r="BO37" s="23">
        <f>SUM(Tabel2[[#This Row],[V 9]]*10+Tabel2[[#This Row],[GT 9]])/Tabel2[[#This Row],[AW 9]]*10+Tabel2[[#This Row],[BONUS 9]]</f>
        <v>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7" s="22">
        <v>0</v>
      </c>
      <c r="BX37" s="22">
        <f>Tabel2[[#This Row],[Diploma]]-Tabel2[[#This Row],[Uitgeschreven]]</f>
        <v>0</v>
      </c>
      <c r="BY37" s="165" t="str">
        <f t="shared" si="0"/>
        <v>geen actie</v>
      </c>
      <c r="CA37" s="159">
        <f>Tabel2[[#This Row],[pnt t/m 2021/22]]</f>
        <v>0</v>
      </c>
      <c r="CB37" s="159">
        <f>Tabel2[[#This Row],[pnt 2022/2023]]</f>
        <v>216.49350649350649</v>
      </c>
      <c r="CC37" s="159">
        <f t="shared" si="1"/>
        <v>216.49350649350649</v>
      </c>
    </row>
    <row r="38" spans="1:81" x14ac:dyDescent="0.3">
      <c r="A38" s="22" t="s">
        <v>270</v>
      </c>
      <c r="B38" s="22" t="s">
        <v>165</v>
      </c>
      <c r="D38" s="22" t="s">
        <v>747</v>
      </c>
      <c r="E38" t="s">
        <v>688</v>
      </c>
      <c r="F38" s="22">
        <v>120187</v>
      </c>
      <c r="G38" s="25" t="s">
        <v>59</v>
      </c>
      <c r="H38" s="23">
        <f>Tabel2[[#This Row],[pnt t/m 2021/22]]+Tabel2[[#This Row],[pnt 2022/2023]]</f>
        <v>87.5</v>
      </c>
      <c r="I38">
        <v>2014</v>
      </c>
      <c r="J38">
        <v>2022</v>
      </c>
      <c r="K38" s="24">
        <f>Tabel2[[#This Row],[ijkdatum]]-Tabel2[[#This Row],[Geboren]]</f>
        <v>8</v>
      </c>
      <c r="L38" s="26">
        <f>Tabel2[[#This Row],[TTL 1]]+Tabel2[[#This Row],[TTL 2]]+Tabel2[[#This Row],[TTL 3]]+Tabel2[[#This Row],[TTL 4]]+Tabel2[[#This Row],[TTL 5]]+Tabel2[[#This Row],[TTL 6]]+Tabel2[[#This Row],[TTL 7]]+Tabel2[[#This Row],[TTL 8]]+Tabel2[[#This Row],[TTL 9]]+Tabel2[[#This Row],[TTL 10]]</f>
        <v>87.5</v>
      </c>
      <c r="M38" s="162"/>
      <c r="O38">
        <v>1</v>
      </c>
      <c r="S38" s="162">
        <f>SUM(Tabel2[[#This Row],[V 1]]*10+Tabel2[[#This Row],[GT 1]])/Tabel2[[#This Row],[AW 1]]*10+Tabel2[[#This Row],[BONUS 1]]</f>
        <v>0</v>
      </c>
      <c r="U38">
        <v>1</v>
      </c>
      <c r="Y38" s="23">
        <f>SUM(Tabel2[[#This Row],[V 2]]*10+Tabel2[[#This Row],[GT 2]])/Tabel2[[#This Row],[AW 2]]*10+Tabel2[[#This Row],[BONUS 2]]</f>
        <v>0</v>
      </c>
      <c r="AA38">
        <v>1</v>
      </c>
      <c r="AE38" s="23">
        <f>SUM(Tabel2[[#This Row],[V 3]]*10+Tabel2[[#This Row],[GT 3]])/Tabel2[[#This Row],[AW 3]]*10+Tabel2[[#This Row],[BONUS 3]]</f>
        <v>0</v>
      </c>
      <c r="AF38">
        <v>12</v>
      </c>
      <c r="AG38">
        <v>8</v>
      </c>
      <c r="AH38">
        <v>5</v>
      </c>
      <c r="AI38">
        <v>20</v>
      </c>
      <c r="AK38" s="23">
        <f>SUM(Tabel2[[#This Row],[V 4]]*10+Tabel2[[#This Row],[GT 4]])/Tabel2[[#This Row],[AW 4]]*10+Tabel2[[#This Row],[BONUS 4]]</f>
        <v>87.5</v>
      </c>
      <c r="AM38">
        <v>1</v>
      </c>
      <c r="AQ38" s="23">
        <f>SUM(Tabel2[[#This Row],[V 5]]*10+Tabel2[[#This Row],[GT 5]])/Tabel2[[#This Row],[AW 5]]*10+Tabel2[[#This Row],[BONUS 5]]</f>
        <v>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23">
        <f>SUM(Tabel2[[#This Row],[V 9]]*10+Tabel2[[#This Row],[GT 9]])/Tabel2[[#This Row],[AW 9]]*10+Tabel2[[#This Row],[BONUS 9]]</f>
        <v>0</v>
      </c>
      <c r="BQ38">
        <v>1</v>
      </c>
      <c r="BU38" s="23">
        <f>SUM(Tabel2[[#This Row],[V 10]]*10+Tabel2[[#This Row],[GT 10]])/Tabel2[[#This Row],[AW 10]]*10+Tabel2[[#This Row],[BONUS 10]]</f>
        <v>0</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8" s="22">
        <v>0</v>
      </c>
      <c r="BX38" s="22">
        <f>Tabel2[[#This Row],[Diploma]]-Tabel2[[#This Row],[Uitgeschreven]]</f>
        <v>0</v>
      </c>
      <c r="BY38" s="165" t="str">
        <f t="shared" si="0"/>
        <v>geen actie</v>
      </c>
      <c r="CA38" s="159">
        <f>Tabel2[[#This Row],[pnt t/m 2021/22]]</f>
        <v>0</v>
      </c>
      <c r="CB38" s="159">
        <f>Tabel2[[#This Row],[pnt 2022/2023]]</f>
        <v>87.5</v>
      </c>
      <c r="CC38" s="159">
        <f t="shared" si="1"/>
        <v>87.5</v>
      </c>
    </row>
    <row r="39" spans="1:81" x14ac:dyDescent="0.3">
      <c r="A39" s="22" t="s">
        <v>246</v>
      </c>
      <c r="B39" s="22" t="s">
        <v>165</v>
      </c>
      <c r="D39" s="22" t="s">
        <v>747</v>
      </c>
      <c r="E39" t="s">
        <v>252</v>
      </c>
      <c r="F39" s="22">
        <v>119326</v>
      </c>
      <c r="G39" s="25" t="s">
        <v>19</v>
      </c>
      <c r="H39" s="151">
        <f>Tabel2[[#This Row],[pnt t/m 2021/22]]+Tabel2[[#This Row],[pnt 2022/2023]]</f>
        <v>484.8989898989899</v>
      </c>
      <c r="I39">
        <v>2010</v>
      </c>
      <c r="J39">
        <v>2022</v>
      </c>
      <c r="K39" s="24">
        <f>Tabel2[[#This Row],[ijkdatum]]-Tabel2[[#This Row],[Geboren]]</f>
        <v>12</v>
      </c>
      <c r="L39" s="26">
        <f>Tabel2[[#This Row],[TTL 1]]+Tabel2[[#This Row],[TTL 2]]+Tabel2[[#This Row],[TTL 3]]+Tabel2[[#This Row],[TTL 4]]+Tabel2[[#This Row],[TTL 5]]+Tabel2[[#This Row],[TTL 6]]+Tabel2[[#This Row],[TTL 7]]+Tabel2[[#This Row],[TTL 8]]+Tabel2[[#This Row],[TTL 9]]+Tabel2[[#This Row],[TTL 10]]</f>
        <v>95.454545454545453</v>
      </c>
      <c r="M39" s="150">
        <v>389.44444444444446</v>
      </c>
      <c r="O39">
        <v>1</v>
      </c>
      <c r="S39" s="23">
        <f>SUM(Tabel2[[#This Row],[V 1]]*10+Tabel2[[#This Row],[GT 1]])/Tabel2[[#This Row],[AW 1]]*10+Tabel2[[#This Row],[BONUS 1]]</f>
        <v>0</v>
      </c>
      <c r="T39">
        <v>13</v>
      </c>
      <c r="U39">
        <v>11</v>
      </c>
      <c r="V39">
        <v>6</v>
      </c>
      <c r="W39">
        <v>45</v>
      </c>
      <c r="Y39" s="23">
        <f>SUM(Tabel2[[#This Row],[V 2]]*10+Tabel2[[#This Row],[GT 2]])/Tabel2[[#This Row],[AW 2]]*10+Tabel2[[#This Row],[BONUS 2]]</f>
        <v>95.454545454545453</v>
      </c>
      <c r="AA39">
        <v>1</v>
      </c>
      <c r="AE39" s="23">
        <f>SUM(Tabel2[[#This Row],[V 3]]*10+Tabel2[[#This Row],[GT 3]])/Tabel2[[#This Row],[AW 3]]*10+Tabel2[[#This Row],[BONUS 3]]</f>
        <v>0</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30">
        <f>Tabel2[[#This Row],[Diploma]]-Tabel2[[#This Row],[Uitgeschreven]]</f>
        <v>0</v>
      </c>
      <c r="BY39" s="2" t="str">
        <f t="shared" si="0"/>
        <v>geen actie</v>
      </c>
      <c r="CA39" s="159">
        <f>Tabel2[[#This Row],[pnt t/m 2021/22]]</f>
        <v>389.44444444444446</v>
      </c>
      <c r="CB39" s="159">
        <f>Tabel2[[#This Row],[pnt 2022/2023]]</f>
        <v>95.454545454545453</v>
      </c>
      <c r="CC39" s="159">
        <f t="shared" si="1"/>
        <v>484.8989898989899</v>
      </c>
    </row>
    <row r="40" spans="1:81" x14ac:dyDescent="0.3">
      <c r="A40" s="22" t="s">
        <v>205</v>
      </c>
      <c r="D40" s="22" t="s">
        <v>749</v>
      </c>
      <c r="E40" t="s">
        <v>699</v>
      </c>
      <c r="F40" s="22">
        <v>119753</v>
      </c>
      <c r="G40" s="25" t="s">
        <v>43</v>
      </c>
      <c r="H40" s="23">
        <f>Tabel2[[#This Row],[pnt t/m 2021/22]]+Tabel2[[#This Row],[pnt 2022/2023]]</f>
        <v>269.5</v>
      </c>
      <c r="I40">
        <v>2009</v>
      </c>
      <c r="J40">
        <v>2022</v>
      </c>
      <c r="K40" s="24">
        <f>Tabel2[[#This Row],[ijkdatum]]-Tabel2[[#This Row],[Geboren]]</f>
        <v>13</v>
      </c>
      <c r="L40" s="25">
        <f>Tabel2[[#This Row],[TTL 1]]+Tabel2[[#This Row],[TTL 2]]+Tabel2[[#This Row],[TTL 3]]+Tabel2[[#This Row],[TTL 4]]+Tabel2[[#This Row],[TTL 5]]+Tabel2[[#This Row],[TTL 6]]+Tabel2[[#This Row],[TTL 7]]+Tabel2[[#This Row],[TTL 8]]+Tabel2[[#This Row],[TTL 9]]+Tabel2[[#This Row],[TTL 10]]</f>
        <v>269.5</v>
      </c>
      <c r="M40" s="162"/>
      <c r="O40">
        <v>1</v>
      </c>
      <c r="S40" s="162">
        <f>SUM(Tabel2[[#This Row],[V 1]]*10+Tabel2[[#This Row],[GT 1]])/Tabel2[[#This Row],[AW 1]]*10+Tabel2[[#This Row],[BONUS 1]]</f>
        <v>0</v>
      </c>
      <c r="U40">
        <v>1</v>
      </c>
      <c r="Y40" s="162">
        <f>SUM(Tabel2[[#This Row],[V 2]]*10+Tabel2[[#This Row],[GT 2]])/Tabel2[[#This Row],[AW 2]]*10+Tabel2[[#This Row],[BONUS 2]]</f>
        <v>0</v>
      </c>
      <c r="AA40">
        <v>1</v>
      </c>
      <c r="AE40" s="162">
        <f>SUM(Tabel2[[#This Row],[V 3]]*10+Tabel2[[#This Row],[GT 3]])/Tabel2[[#This Row],[AW 3]]*10+Tabel2[[#This Row],[BONUS 3]]</f>
        <v>0</v>
      </c>
      <c r="AG40">
        <v>1</v>
      </c>
      <c r="AK40" s="162">
        <f>SUM(Tabel2[[#This Row],[V 4]]*10+Tabel2[[#This Row],[GT 4]])/Tabel2[[#This Row],[AW 4]]*10+Tabel2[[#This Row],[BONUS 4]]</f>
        <v>0</v>
      </c>
      <c r="AL40">
        <v>6</v>
      </c>
      <c r="AM40">
        <v>8</v>
      </c>
      <c r="AN40">
        <v>0</v>
      </c>
      <c r="AO40">
        <v>11</v>
      </c>
      <c r="AQ40" s="162">
        <f>SUM(Tabel2[[#This Row],[V 5]]*10+Tabel2[[#This Row],[GT 5]])/Tabel2[[#This Row],[AW 5]]*10+Tabel2[[#This Row],[BONUS 5]]</f>
        <v>13.75</v>
      </c>
      <c r="AR40">
        <v>5</v>
      </c>
      <c r="AS40">
        <v>8</v>
      </c>
      <c r="AT40">
        <v>6</v>
      </c>
      <c r="AU40">
        <v>35</v>
      </c>
      <c r="AW40" s="162">
        <f>SUM(Tabel2[[#This Row],[V 6]]*10+Tabel2[[#This Row],[GT 6]])/Tabel2[[#This Row],[AW 6]]*10+Tabel2[[#This Row],[BONUS 6]]</f>
        <v>118.75</v>
      </c>
      <c r="AX40">
        <v>5</v>
      </c>
      <c r="AY40">
        <v>10</v>
      </c>
      <c r="AZ40">
        <v>8</v>
      </c>
      <c r="BA40">
        <v>57</v>
      </c>
      <c r="BC40" s="23">
        <f>SUM(Tabel2[[#This Row],[V 7]]*10+Tabel2[[#This Row],[GT 7]])/Tabel2[[#This Row],[AW 7]]*10+Tabel2[[#This Row],[BONUS 7]]</f>
        <v>137</v>
      </c>
      <c r="BE40">
        <v>1</v>
      </c>
      <c r="BI40" s="162">
        <f>SUM(Tabel2[[#This Row],[V 8]]*10+Tabel2[[#This Row],[GT 8]])/Tabel2[[#This Row],[AW 8]]*10+Tabel2[[#This Row],[BONUS 8]]</f>
        <v>0</v>
      </c>
      <c r="BK40">
        <v>1</v>
      </c>
      <c r="BO40" s="162">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0" s="22">
        <v>0</v>
      </c>
      <c r="BX40" s="22">
        <f>Tabel2[[#This Row],[Diploma]]-Tabel2[[#This Row],[Uitgeschreven]]</f>
        <v>250</v>
      </c>
      <c r="BY40" s="165" t="str">
        <f t="shared" si="0"/>
        <v>diploma uitschrijven: 250 punten</v>
      </c>
      <c r="CA40" s="159">
        <f>Tabel2[[#This Row],[pnt t/m 2021/22]]</f>
        <v>0</v>
      </c>
      <c r="CB40" s="159">
        <f>Tabel2[[#This Row],[pnt 2022/2023]]</f>
        <v>269.5</v>
      </c>
      <c r="CC40" s="159">
        <f t="shared" si="1"/>
        <v>269.5</v>
      </c>
    </row>
    <row r="41" spans="1:81" x14ac:dyDescent="0.3">
      <c r="A41" s="22" t="s">
        <v>270</v>
      </c>
      <c r="B41" s="22" t="s">
        <v>165</v>
      </c>
      <c r="D41" s="22" t="s">
        <v>747</v>
      </c>
      <c r="E41" t="s">
        <v>696</v>
      </c>
      <c r="G41" s="25" t="s">
        <v>743</v>
      </c>
      <c r="H41" s="23">
        <f>Tabel2[[#This Row],[pnt t/m 2021/22]]+Tabel2[[#This Row],[pnt 2022/2023]]</f>
        <v>133.75</v>
      </c>
      <c r="I41">
        <v>2012</v>
      </c>
      <c r="J41">
        <v>2022</v>
      </c>
      <c r="K41" s="24">
        <f>Tabel2[[#This Row],[ijkdatum]]-Tabel2[[#This Row],[Geboren]]</f>
        <v>10</v>
      </c>
      <c r="L41" s="172">
        <f>Tabel2[[#This Row],[TTL 1]]+Tabel2[[#This Row],[TTL 2]]+Tabel2[[#This Row],[TTL 3]]+Tabel2[[#This Row],[TTL 4]]+Tabel2[[#This Row],[TTL 5]]+Tabel2[[#This Row],[TTL 6]]+Tabel2[[#This Row],[TTL 7]]+Tabel2[[#This Row],[TTL 8]]+Tabel2[[#This Row],[TTL 9]]+Tabel2[[#This Row],[TTL 10]]</f>
        <v>133.75</v>
      </c>
      <c r="M41" s="162"/>
      <c r="O41">
        <v>1</v>
      </c>
      <c r="S41" s="162">
        <f>SUM(Tabel2[[#This Row],[V 1]]*10+Tabel2[[#This Row],[GT 1]])/Tabel2[[#This Row],[AW 1]]*10+Tabel2[[#This Row],[BONUS 1]]</f>
        <v>0</v>
      </c>
      <c r="U41">
        <v>1</v>
      </c>
      <c r="Y41" s="162">
        <f>SUM(Tabel2[[#This Row],[V 2]]*10+Tabel2[[#This Row],[GT 2]])/Tabel2[[#This Row],[AW 2]]*10+Tabel2[[#This Row],[BONUS 2]]</f>
        <v>0</v>
      </c>
      <c r="AA41">
        <v>1</v>
      </c>
      <c r="AE41" s="162">
        <f>SUM(Tabel2[[#This Row],[V 3]]*10+Tabel2[[#This Row],[GT 3]])/Tabel2[[#This Row],[AW 3]]*10+Tabel2[[#This Row],[BONUS 3]]</f>
        <v>0</v>
      </c>
      <c r="AF41">
        <v>12</v>
      </c>
      <c r="AG41">
        <v>8</v>
      </c>
      <c r="AH41">
        <v>7</v>
      </c>
      <c r="AI41">
        <v>37</v>
      </c>
      <c r="AK41" s="162">
        <f>SUM(Tabel2[[#This Row],[V 4]]*10+Tabel2[[#This Row],[GT 4]])/Tabel2[[#This Row],[AW 4]]*10+Tabel2[[#This Row],[BONUS 4]]</f>
        <v>133.75</v>
      </c>
      <c r="AM41">
        <v>1</v>
      </c>
      <c r="AQ41" s="162">
        <f>SUM(Tabel2[[#This Row],[V 5]]*10+Tabel2[[#This Row],[GT 5]])/Tabel2[[#This Row],[AW 5]]*10+Tabel2[[#This Row],[BONUS 5]]</f>
        <v>0</v>
      </c>
      <c r="AS41">
        <v>1</v>
      </c>
      <c r="AW41" s="162">
        <f>SUM(Tabel2[[#This Row],[V 6]]*10+Tabel2[[#This Row],[GT 6]])/Tabel2[[#This Row],[AW 6]]*10+Tabel2[[#This Row],[BONUS 6]]</f>
        <v>0</v>
      </c>
      <c r="AY41">
        <v>1</v>
      </c>
      <c r="BC41" s="162">
        <f>SUM(Tabel2[[#This Row],[V 7]]*10+Tabel2[[#This Row],[GT 7]])/Tabel2[[#This Row],[AW 7]]*10+Tabel2[[#This Row],[BONUS 7]]</f>
        <v>0</v>
      </c>
      <c r="BE41">
        <v>1</v>
      </c>
      <c r="BI41" s="162">
        <f>SUM(Tabel2[[#This Row],[V 8]]*10+Tabel2[[#This Row],[GT 8]])/Tabel2[[#This Row],[AW 8]]*10+Tabel2[[#This Row],[BONUS 8]]</f>
        <v>0</v>
      </c>
      <c r="BK41">
        <v>1</v>
      </c>
      <c r="BO41" s="162">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1" s="22">
        <v>0</v>
      </c>
      <c r="BX41" s="22">
        <f>Tabel2[[#This Row],[Diploma]]-Tabel2[[#This Row],[Uitgeschreven]]</f>
        <v>0</v>
      </c>
      <c r="BY41" s="165" t="str">
        <f t="shared" si="0"/>
        <v>geen actie</v>
      </c>
      <c r="CA41" s="159">
        <f>Tabel2[[#This Row],[pnt t/m 2021/22]]</f>
        <v>0</v>
      </c>
      <c r="CB41" s="159">
        <f>Tabel2[[#This Row],[pnt 2022/2023]]</f>
        <v>133.75</v>
      </c>
      <c r="CC41" s="159">
        <f t="shared" si="1"/>
        <v>133.75</v>
      </c>
    </row>
    <row r="42" spans="1:81" x14ac:dyDescent="0.3">
      <c r="A42" s="22" t="s">
        <v>206</v>
      </c>
      <c r="D42" s="22" t="s">
        <v>746</v>
      </c>
      <c r="E42" t="s">
        <v>764</v>
      </c>
      <c r="F42" s="22">
        <v>119381</v>
      </c>
      <c r="G42" s="25" t="s">
        <v>28</v>
      </c>
      <c r="H42" s="23">
        <f>Tabel2[[#This Row],[pnt t/m 2021/22]]+Tabel2[[#This Row],[pnt 2022/2023]]</f>
        <v>120</v>
      </c>
      <c r="I42">
        <v>2012</v>
      </c>
      <c r="J42">
        <v>2022</v>
      </c>
      <c r="K42" s="24">
        <f>Tabel2[[#This Row],[ijkdatum]]-Tabel2[[#This Row],[Geboren]]</f>
        <v>10</v>
      </c>
      <c r="L42" s="25">
        <f>Tabel2[[#This Row],[TTL 1]]+Tabel2[[#This Row],[TTL 2]]+Tabel2[[#This Row],[TTL 3]]+Tabel2[[#This Row],[TTL 4]]+Tabel2[[#This Row],[TTL 5]]+Tabel2[[#This Row],[TTL 6]]+Tabel2[[#This Row],[TTL 7]]+Tabel2[[#This Row],[TTL 8]]+Tabel2[[#This Row],[TTL 9]]+Tabel2[[#This Row],[TTL 10]]</f>
        <v>120</v>
      </c>
      <c r="M42" s="162"/>
      <c r="O42">
        <v>1</v>
      </c>
      <c r="S42" s="162">
        <f>SUM(Tabel2[[#This Row],[V 1]]*10+Tabel2[[#This Row],[GT 1]])/Tabel2[[#This Row],[AW 1]]*10+Tabel2[[#This Row],[BONUS 1]]</f>
        <v>0</v>
      </c>
      <c r="U42">
        <v>1</v>
      </c>
      <c r="Y42" s="162">
        <f>SUM(Tabel2[[#This Row],[V 2]]*10+Tabel2[[#This Row],[GT 2]])/Tabel2[[#This Row],[AW 2]]*10+Tabel2[[#This Row],[BONUS 2]]</f>
        <v>0</v>
      </c>
      <c r="AA42">
        <v>1</v>
      </c>
      <c r="AE42" s="162">
        <f>SUM(Tabel2[[#This Row],[V 3]]*10+Tabel2[[#This Row],[GT 3]])/Tabel2[[#This Row],[AW 3]]*10+Tabel2[[#This Row],[BONUS 3]]</f>
        <v>0</v>
      </c>
      <c r="AG42">
        <v>1</v>
      </c>
      <c r="AK42" s="162">
        <f>SUM(Tabel2[[#This Row],[V 4]]*10+Tabel2[[#This Row],[GT 4]])/Tabel2[[#This Row],[AW 4]]*10+Tabel2[[#This Row],[BONUS 4]]</f>
        <v>0</v>
      </c>
      <c r="AM42">
        <v>1</v>
      </c>
      <c r="AQ42" s="162">
        <f>SUM(Tabel2[[#This Row],[V 5]]*10+Tabel2[[#This Row],[GT 5]])/Tabel2[[#This Row],[AW 5]]*10+Tabel2[[#This Row],[BONUS 5]]</f>
        <v>0</v>
      </c>
      <c r="AS42">
        <v>1</v>
      </c>
      <c r="AW42" s="162">
        <f>SUM(Tabel2[[#This Row],[V 6]]*10+Tabel2[[#This Row],[GT 6]])/Tabel2[[#This Row],[AW 6]]*10+Tabel2[[#This Row],[BONUS 6]]</f>
        <v>0</v>
      </c>
      <c r="AX42">
        <v>9</v>
      </c>
      <c r="AY42">
        <v>8</v>
      </c>
      <c r="AZ42">
        <v>6</v>
      </c>
      <c r="BA42">
        <v>36</v>
      </c>
      <c r="BC42" s="23">
        <f>SUM(Tabel2[[#This Row],[V 7]]*10+Tabel2[[#This Row],[GT 7]])/Tabel2[[#This Row],[AW 7]]*10+Tabel2[[#This Row],[BONUS 7]]</f>
        <v>120</v>
      </c>
      <c r="BE42">
        <v>1</v>
      </c>
      <c r="BI42" s="162">
        <f>SUM(Tabel2[[#This Row],[V 8]]*10+Tabel2[[#This Row],[GT 8]])/Tabel2[[#This Row],[AW 8]]*10+Tabel2[[#This Row],[BONUS 8]]</f>
        <v>0</v>
      </c>
      <c r="BK42">
        <v>1</v>
      </c>
      <c r="BO42" s="162">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2" s="22">
        <v>0</v>
      </c>
      <c r="BX42" s="22">
        <f>Tabel2[[#This Row],[Diploma]]-Tabel2[[#This Row],[Uitgeschreven]]</f>
        <v>0</v>
      </c>
      <c r="BY42" s="165" t="str">
        <f t="shared" si="0"/>
        <v>geen actie</v>
      </c>
      <c r="CA42" s="159">
        <f>Tabel2[[#This Row],[pnt t/m 2021/22]]</f>
        <v>0</v>
      </c>
      <c r="CB42" s="159">
        <f>Tabel2[[#This Row],[pnt 2022/2023]]</f>
        <v>120</v>
      </c>
      <c r="CC42" s="159">
        <f t="shared" si="1"/>
        <v>120</v>
      </c>
    </row>
    <row r="43" spans="1:81" x14ac:dyDescent="0.3">
      <c r="A43" s="22" t="s">
        <v>270</v>
      </c>
      <c r="B43" s="22" t="s">
        <v>165</v>
      </c>
      <c r="D43" s="22" t="s">
        <v>747</v>
      </c>
      <c r="E43" t="s">
        <v>687</v>
      </c>
      <c r="F43" s="22">
        <v>120465</v>
      </c>
      <c r="G43" s="25" t="s">
        <v>59</v>
      </c>
      <c r="H43" s="23">
        <f>Tabel2[[#This Row],[pnt t/m 2021/22]]+Tabel2[[#This Row],[pnt 2022/2023]]</f>
        <v>67.083333333333329</v>
      </c>
      <c r="I43">
        <v>2014</v>
      </c>
      <c r="J43">
        <v>2022</v>
      </c>
      <c r="K43" s="24">
        <f>Tabel2[[#This Row],[ijkdatum]]-Tabel2[[#This Row],[Geboren]]</f>
        <v>8</v>
      </c>
      <c r="L43" s="26">
        <f>Tabel2[[#This Row],[TTL 1]]+Tabel2[[#This Row],[TTL 2]]+Tabel2[[#This Row],[TTL 3]]+Tabel2[[#This Row],[TTL 4]]+Tabel2[[#This Row],[TTL 5]]+Tabel2[[#This Row],[TTL 6]]+Tabel2[[#This Row],[TTL 7]]+Tabel2[[#This Row],[TTL 8]]+Tabel2[[#This Row],[TTL 9]]+Tabel2[[#This Row],[TTL 10]]</f>
        <v>67.083333333333329</v>
      </c>
      <c r="M43" s="162"/>
      <c r="O43">
        <v>1</v>
      </c>
      <c r="S43" s="162">
        <f>SUM(Tabel2[[#This Row],[V 1]]*10+Tabel2[[#This Row],[GT 1]])/Tabel2[[#This Row],[AW 1]]*10+Tabel2[[#This Row],[BONUS 1]]</f>
        <v>0</v>
      </c>
      <c r="U43">
        <v>1</v>
      </c>
      <c r="Y43" s="23">
        <f>SUM(Tabel2[[#This Row],[V 2]]*10+Tabel2[[#This Row],[GT 2]])/Tabel2[[#This Row],[AW 2]]*10+Tabel2[[#This Row],[BONUS 2]]</f>
        <v>0</v>
      </c>
      <c r="AA43">
        <v>1</v>
      </c>
      <c r="AE43" s="23">
        <f>SUM(Tabel2[[#This Row],[V 3]]*10+Tabel2[[#This Row],[GT 3]])/Tabel2[[#This Row],[AW 3]]*10+Tabel2[[#This Row],[BONUS 3]]</f>
        <v>0</v>
      </c>
      <c r="AF43">
        <v>12</v>
      </c>
      <c r="AG43">
        <v>8</v>
      </c>
      <c r="AH43">
        <v>2</v>
      </c>
      <c r="AI43">
        <v>21</v>
      </c>
      <c r="AK43" s="23">
        <f>SUM(Tabel2[[#This Row],[V 4]]*10+Tabel2[[#This Row],[GT 4]])/Tabel2[[#This Row],[AW 4]]*10+Tabel2[[#This Row],[BONUS 4]]</f>
        <v>51.25</v>
      </c>
      <c r="AL43">
        <v>14</v>
      </c>
      <c r="AM43">
        <v>12</v>
      </c>
      <c r="AN43">
        <v>0</v>
      </c>
      <c r="AO43">
        <v>19</v>
      </c>
      <c r="AQ43" s="23">
        <f>SUM(Tabel2[[#This Row],[V 5]]*10+Tabel2[[#This Row],[GT 5]])/Tabel2[[#This Row],[AW 5]]*10+Tabel2[[#This Row],[BONUS 5]]</f>
        <v>15.833333333333332</v>
      </c>
      <c r="AS43">
        <v>1</v>
      </c>
      <c r="AW43" s="23">
        <f>SUM(Tabel2[[#This Row],[V 6]]*10+Tabel2[[#This Row],[GT 6]])/Tabel2[[#This Row],[AW 6]]*10+Tabel2[[#This Row],[BONUS 6]]</f>
        <v>0</v>
      </c>
      <c r="AY43">
        <v>1</v>
      </c>
      <c r="BC43" s="23">
        <f>SUM(Tabel2[[#This Row],[V 7]]*10+Tabel2[[#This Row],[GT 7]])/Tabel2[[#This Row],[AW 7]]*10+Tabel2[[#This Row],[BONUS 7]]</f>
        <v>0</v>
      </c>
      <c r="BE43">
        <v>1</v>
      </c>
      <c r="BI43" s="23">
        <f>SUM(Tabel2[[#This Row],[V 8]]*10+Tabel2[[#This Row],[GT 8]])/Tabel2[[#This Row],[AW 8]]*10+Tabel2[[#This Row],[BONUS 8]]</f>
        <v>0</v>
      </c>
      <c r="BK43">
        <v>1</v>
      </c>
      <c r="BO43" s="23">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65" t="str">
        <f t="shared" si="0"/>
        <v>geen actie</v>
      </c>
      <c r="CA43" s="159">
        <f>Tabel2[[#This Row],[pnt t/m 2021/22]]</f>
        <v>0</v>
      </c>
      <c r="CB43" s="159">
        <f>Tabel2[[#This Row],[pnt 2022/2023]]</f>
        <v>67.083333333333329</v>
      </c>
      <c r="CC43" s="159">
        <f t="shared" si="1"/>
        <v>67.083333333333329</v>
      </c>
    </row>
    <row r="44" spans="1:81" x14ac:dyDescent="0.3">
      <c r="A44" s="22" t="s">
        <v>283</v>
      </c>
      <c r="B44" s="22" t="s">
        <v>165</v>
      </c>
      <c r="D44" s="22" t="s">
        <v>747</v>
      </c>
      <c r="E44" t="s">
        <v>729</v>
      </c>
      <c r="F44" s="22">
        <v>120082</v>
      </c>
      <c r="G44" s="25" t="s">
        <v>323</v>
      </c>
      <c r="H44" s="23">
        <f>Tabel2[[#This Row],[pnt t/m 2021/22]]+Tabel2[[#This Row],[pnt 2022/2023]]</f>
        <v>133.09523809523807</v>
      </c>
      <c r="I44">
        <v>2010</v>
      </c>
      <c r="J44">
        <v>2022</v>
      </c>
      <c r="K44" s="24">
        <f>Tabel2[[#This Row],[ijkdatum]]-Tabel2[[#This Row],[Geboren]]</f>
        <v>12</v>
      </c>
      <c r="L44" s="25">
        <f>Tabel2[[#This Row],[TTL 1]]+Tabel2[[#This Row],[TTL 2]]+Tabel2[[#This Row],[TTL 3]]+Tabel2[[#This Row],[TTL 4]]+Tabel2[[#This Row],[TTL 5]]+Tabel2[[#This Row],[TTL 6]]+Tabel2[[#This Row],[TTL 7]]+Tabel2[[#This Row],[TTL 8]]+Tabel2[[#This Row],[TTL 9]]+Tabel2[[#This Row],[TTL 10]]</f>
        <v>133.09523809523807</v>
      </c>
      <c r="M44" s="162"/>
      <c r="O44">
        <v>1</v>
      </c>
      <c r="S44" s="162">
        <f>SUM(Tabel2[[#This Row],[V 1]]*10+Tabel2[[#This Row],[GT 1]])/Tabel2[[#This Row],[AW 1]]*10+Tabel2[[#This Row],[BONUS 1]]</f>
        <v>0</v>
      </c>
      <c r="U44">
        <v>1</v>
      </c>
      <c r="Y44" s="162">
        <f>SUM(Tabel2[[#This Row],[V 2]]*10+Tabel2[[#This Row],[GT 2]])/Tabel2[[#This Row],[AW 2]]*10+Tabel2[[#This Row],[BONUS 2]]</f>
        <v>0</v>
      </c>
      <c r="AA44">
        <v>1</v>
      </c>
      <c r="AE44" s="162">
        <f>SUM(Tabel2[[#This Row],[V 3]]*10+Tabel2[[#This Row],[GT 3]])/Tabel2[[#This Row],[AW 3]]*10+Tabel2[[#This Row],[BONUS 3]]</f>
        <v>0</v>
      </c>
      <c r="AG44">
        <v>1</v>
      </c>
      <c r="AK44" s="162">
        <f>SUM(Tabel2[[#This Row],[V 4]]*10+Tabel2[[#This Row],[GT 4]])/Tabel2[[#This Row],[AW 4]]*10+Tabel2[[#This Row],[BONUS 4]]</f>
        <v>0</v>
      </c>
      <c r="AM44">
        <v>1</v>
      </c>
      <c r="AQ44" s="162">
        <f>SUM(Tabel2[[#This Row],[V 5]]*10+Tabel2[[#This Row],[GT 5]])/Tabel2[[#This Row],[AW 5]]*10+Tabel2[[#This Row],[BONUS 5]]</f>
        <v>0</v>
      </c>
      <c r="AR44">
        <v>2</v>
      </c>
      <c r="AS44">
        <v>7</v>
      </c>
      <c r="AT44">
        <v>1</v>
      </c>
      <c r="AU44">
        <v>19</v>
      </c>
      <c r="AW44" s="162">
        <f>SUM(Tabel2[[#This Row],[V 6]]*10+Tabel2[[#This Row],[GT 6]])/Tabel2[[#This Row],[AW 6]]*10+Tabel2[[#This Row],[BONUS 6]]</f>
        <v>41.428571428571431</v>
      </c>
      <c r="AX44">
        <v>3</v>
      </c>
      <c r="AY44">
        <v>6</v>
      </c>
      <c r="AZ44">
        <v>3</v>
      </c>
      <c r="BA44">
        <v>25</v>
      </c>
      <c r="BC44" s="23">
        <f>SUM(Tabel2[[#This Row],[V 7]]*10+Tabel2[[#This Row],[GT 7]])/Tabel2[[#This Row],[AW 7]]*10+Tabel2[[#This Row],[BONUS 7]]</f>
        <v>91.666666666666657</v>
      </c>
      <c r="BE44">
        <v>1</v>
      </c>
      <c r="BI44" s="162">
        <f>SUM(Tabel2[[#This Row],[V 8]]*10+Tabel2[[#This Row],[GT 8]])/Tabel2[[#This Row],[AW 8]]*10+Tabel2[[#This Row],[BONUS 8]]</f>
        <v>0</v>
      </c>
      <c r="BK44">
        <v>1</v>
      </c>
      <c r="BO44" s="162">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4" s="22">
        <v>0</v>
      </c>
      <c r="BX44" s="22">
        <f>Tabel2[[#This Row],[Diploma]]-Tabel2[[#This Row],[Uitgeschreven]]</f>
        <v>0</v>
      </c>
      <c r="BY44" s="165" t="str">
        <f t="shared" si="0"/>
        <v>geen actie</v>
      </c>
      <c r="CA44" s="159">
        <f>Tabel2[[#This Row],[pnt t/m 2021/22]]</f>
        <v>0</v>
      </c>
      <c r="CB44" s="159">
        <f>Tabel2[[#This Row],[pnt 2022/2023]]</f>
        <v>133.09523809523807</v>
      </c>
      <c r="CC44" s="159">
        <f t="shared" si="1"/>
        <v>133.09523809523807</v>
      </c>
    </row>
    <row r="45" spans="1:81" x14ac:dyDescent="0.3">
      <c r="A45" s="22" t="s">
        <v>206</v>
      </c>
      <c r="D45" s="22" t="s">
        <v>749</v>
      </c>
      <c r="E45" t="s">
        <v>628</v>
      </c>
      <c r="F45" s="22">
        <v>120340</v>
      </c>
      <c r="G45" s="25" t="s">
        <v>49</v>
      </c>
      <c r="H45" s="151">
        <f>Tabel2[[#This Row],[pnt t/m 2021/22]]+Tabel2[[#This Row],[pnt 2022/2023]]</f>
        <v>378.43956043956041</v>
      </c>
      <c r="I45">
        <v>2013</v>
      </c>
      <c r="J45">
        <v>2022</v>
      </c>
      <c r="K45" s="24">
        <f>Tabel2[[#This Row],[ijkdatum]]-Tabel2[[#This Row],[Geboren]]</f>
        <v>9</v>
      </c>
      <c r="L45" s="26">
        <f>Tabel2[[#This Row],[TTL 1]]+Tabel2[[#This Row],[TTL 2]]+Tabel2[[#This Row],[TTL 3]]+Tabel2[[#This Row],[TTL 4]]+Tabel2[[#This Row],[TTL 5]]+Tabel2[[#This Row],[TTL 6]]+Tabel2[[#This Row],[TTL 7]]+Tabel2[[#This Row],[TTL 8]]+Tabel2[[#This Row],[TTL 9]]+Tabel2[[#This Row],[TTL 10]]</f>
        <v>378.43956043956041</v>
      </c>
      <c r="M45" s="162"/>
      <c r="O45">
        <v>1</v>
      </c>
      <c r="S45" s="162">
        <f>SUM(Tabel2[[#This Row],[V 1]]*10+Tabel2[[#This Row],[GT 1]])/Tabel2[[#This Row],[AW 1]]*10+Tabel2[[#This Row],[BONUS 1]]</f>
        <v>0</v>
      </c>
      <c r="T45">
        <v>10</v>
      </c>
      <c r="U45">
        <v>13</v>
      </c>
      <c r="V45">
        <v>4</v>
      </c>
      <c r="W45">
        <v>33</v>
      </c>
      <c r="Y45" s="23">
        <f>SUM(Tabel2[[#This Row],[V 2]]*10+Tabel2[[#This Row],[GT 2]])/Tabel2[[#This Row],[AW 2]]*10+Tabel2[[#This Row],[BONUS 2]]</f>
        <v>56.153846153846146</v>
      </c>
      <c r="Z45">
        <v>16</v>
      </c>
      <c r="AA45">
        <v>8</v>
      </c>
      <c r="AB45">
        <v>7</v>
      </c>
      <c r="AC45">
        <v>38</v>
      </c>
      <c r="AE45" s="23">
        <f>SUM(Tabel2[[#This Row],[V 3]]*10+Tabel2[[#This Row],[GT 3]])/Tabel2[[#This Row],[AW 3]]*10+Tabel2[[#This Row],[BONUS 3]]</f>
        <v>135</v>
      </c>
      <c r="AF45">
        <v>7</v>
      </c>
      <c r="AG45">
        <v>10</v>
      </c>
      <c r="AH45">
        <v>7</v>
      </c>
      <c r="AI45">
        <v>43</v>
      </c>
      <c r="AK45" s="23">
        <f>SUM(Tabel2[[#This Row],[V 4]]*10+Tabel2[[#This Row],[GT 4]])/Tabel2[[#This Row],[AW 4]]*10+Tabel2[[#This Row],[BONUS 4]]</f>
        <v>113</v>
      </c>
      <c r="AL45">
        <v>10</v>
      </c>
      <c r="AM45">
        <v>7</v>
      </c>
      <c r="AN45">
        <v>3</v>
      </c>
      <c r="AO45">
        <v>22</v>
      </c>
      <c r="AQ45" s="23">
        <f>SUM(Tabel2[[#This Row],[V 5]]*10+Tabel2[[#This Row],[GT 5]])/Tabel2[[#This Row],[AW 5]]*10+Tabel2[[#This Row],[BONUS 5]]</f>
        <v>74.285714285714292</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5" s="22">
        <v>250</v>
      </c>
      <c r="BX45" s="22">
        <f>Tabel2[[#This Row],[Diploma]]-Tabel2[[#This Row],[Uitgeschreven]]</f>
        <v>0</v>
      </c>
      <c r="BY45" s="165" t="str">
        <f t="shared" si="0"/>
        <v>geen actie</v>
      </c>
      <c r="CA45" s="159">
        <f>Tabel2[[#This Row],[pnt t/m 2021/22]]</f>
        <v>0</v>
      </c>
      <c r="CB45" s="159">
        <f>Tabel2[[#This Row],[pnt 2022/2023]]</f>
        <v>378.43956043956041</v>
      </c>
      <c r="CC45" s="159">
        <f t="shared" si="1"/>
        <v>378.43956043956041</v>
      </c>
    </row>
    <row r="46" spans="1:81" x14ac:dyDescent="0.3">
      <c r="A46" s="22" t="s">
        <v>270</v>
      </c>
      <c r="B46" s="22" t="s">
        <v>165</v>
      </c>
      <c r="D46" s="22" t="s">
        <v>747</v>
      </c>
      <c r="E46" t="s">
        <v>271</v>
      </c>
      <c r="F46" s="22">
        <v>118935</v>
      </c>
      <c r="G46" s="25" t="s">
        <v>53</v>
      </c>
      <c r="H46" s="151">
        <f>Tabel2[[#This Row],[pnt t/m 2021/22]]+Tabel2[[#This Row],[pnt 2022/2023]]</f>
        <v>310</v>
      </c>
      <c r="I46">
        <v>2012</v>
      </c>
      <c r="J46">
        <v>2022</v>
      </c>
      <c r="K46" s="24">
        <f>Tabel2[[#This Row],[ijkdatum]]-Tabel2[[#This Row],[Geboren]]</f>
        <v>10</v>
      </c>
      <c r="L46" s="26">
        <f>Tabel2[[#This Row],[TTL 1]]+Tabel2[[#This Row],[TTL 2]]+Tabel2[[#This Row],[TTL 3]]+Tabel2[[#This Row],[TTL 4]]+Tabel2[[#This Row],[TTL 5]]+Tabel2[[#This Row],[TTL 6]]+Tabel2[[#This Row],[TTL 7]]+Tabel2[[#This Row],[TTL 8]]+Tabel2[[#This Row],[TTL 9]]+Tabel2[[#This Row],[TTL 10]]</f>
        <v>93.333333333333343</v>
      </c>
      <c r="M46" s="150">
        <v>216.66666666666666</v>
      </c>
      <c r="O46">
        <v>1</v>
      </c>
      <c r="S46" s="23">
        <f>SUM(Tabel2[[#This Row],[V 1]]*10+Tabel2[[#This Row],[GT 1]])/Tabel2[[#This Row],[AW 1]]*10+Tabel2[[#This Row],[BONUS 1]]</f>
        <v>0</v>
      </c>
      <c r="T46">
        <v>14</v>
      </c>
      <c r="U46">
        <v>9</v>
      </c>
      <c r="V46">
        <v>5</v>
      </c>
      <c r="W46">
        <v>68</v>
      </c>
      <c r="Y46" s="23">
        <f>SUM(Tabel2[[#This Row],[V 2]]*10+Tabel2[[#This Row],[GT 2]]/2)/Tabel2[[#This Row],[AW 2]]*10+Tabel2[[#This Row],[BONUS 2]]</f>
        <v>93.333333333333343</v>
      </c>
      <c r="AA46">
        <v>1</v>
      </c>
      <c r="AE46" s="23">
        <f>SUM(Tabel2[[#This Row],[V 3]]*10+Tabel2[[#This Row],[GT 3]])/Tabel2[[#This Row],[AW 3]]*10+Tabel2[[#This Row],[BONUS 3]]</f>
        <v>0</v>
      </c>
      <c r="AG46">
        <v>1</v>
      </c>
      <c r="AK46" s="23">
        <f>SUM(Tabel2[[#This Row],[V 4]]*10+Tabel2[[#This Row],[GT 4]])/Tabel2[[#This Row],[AW 4]]*10+Tabel2[[#This Row],[BONUS 4]]</f>
        <v>0</v>
      </c>
      <c r="AM46">
        <v>1</v>
      </c>
      <c r="AQ46" s="23">
        <f>SUM(Tabel2[[#This Row],[V 5]]*10+Tabel2[[#This Row],[GT 5]])/Tabel2[[#This Row],[AW 5]]*10+Tabel2[[#This Row],[BONUS 5]]</f>
        <v>0</v>
      </c>
      <c r="AS46">
        <v>1</v>
      </c>
      <c r="AW46" s="23">
        <f>SUM(Tabel2[[#This Row],[V 6]]*10+Tabel2[[#This Row],[GT 6]])/Tabel2[[#This Row],[AW 6]]*10+Tabel2[[#This Row],[BONUS 6]]</f>
        <v>0</v>
      </c>
      <c r="AY46">
        <v>1</v>
      </c>
      <c r="BC46" s="23">
        <f>SUM(Tabel2[[#This Row],[V 7]]*10+Tabel2[[#This Row],[GT 7]])/Tabel2[[#This Row],[AW 7]]*10+Tabel2[[#This Row],[BONUS 7]]</f>
        <v>0</v>
      </c>
      <c r="BE46">
        <v>1</v>
      </c>
      <c r="BI46" s="23">
        <f>SUM(Tabel2[[#This Row],[V 8]]*10+Tabel2[[#This Row],[GT 8]])/Tabel2[[#This Row],[AW 8]]*10+Tabel2[[#This Row],[BONUS 8]]</f>
        <v>0</v>
      </c>
      <c r="BK46">
        <v>1</v>
      </c>
      <c r="BO46" s="23">
        <f>SUM(Tabel2[[#This Row],[V 9]]*10+Tabel2[[#This Row],[GT 9]])/Tabel2[[#This Row],[AW 9]]*10+Tabel2[[#This Row],[BONUS 9]]</f>
        <v>0</v>
      </c>
      <c r="BQ46">
        <v>1</v>
      </c>
      <c r="BU46" s="23">
        <f>SUM(Tabel2[[#This Row],[V 10]]*10+Tabel2[[#This Row],[GT 10]])/Tabel2[[#This Row],[AW 10]]*10+Tabel2[[#This Row],[BONUS 10]]</f>
        <v>0</v>
      </c>
      <c r="BV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6" s="22">
        <v>250</v>
      </c>
      <c r="BX46" s="30">
        <f>Tabel2[[#This Row],[Diploma]]-Tabel2[[#This Row],[Uitgeschreven]]</f>
        <v>0</v>
      </c>
      <c r="BY46" s="2" t="str">
        <f t="shared" si="0"/>
        <v>geen actie</v>
      </c>
      <c r="CA46" s="159">
        <f>Tabel2[[#This Row],[pnt t/m 2021/22]]</f>
        <v>216.66666666666666</v>
      </c>
      <c r="CB46" s="159">
        <f>Tabel2[[#This Row],[pnt 2022/2023]]</f>
        <v>93.333333333333343</v>
      </c>
      <c r="CC46" s="159">
        <f t="shared" si="1"/>
        <v>310</v>
      </c>
    </row>
    <row r="47" spans="1:81" x14ac:dyDescent="0.3">
      <c r="A47" s="22" t="s">
        <v>206</v>
      </c>
      <c r="B47" s="22" t="s">
        <v>214</v>
      </c>
      <c r="D47" s="22" t="s">
        <v>749</v>
      </c>
      <c r="E47" t="s">
        <v>215</v>
      </c>
      <c r="F47" s="22">
        <v>120153</v>
      </c>
      <c r="G47" s="25" t="s">
        <v>169</v>
      </c>
      <c r="H47" s="151">
        <f>Tabel2[[#This Row],[pnt t/m 2021/22]]+Tabel2[[#This Row],[pnt 2022/2023]]</f>
        <v>527.67821067821069</v>
      </c>
      <c r="I47">
        <v>2013</v>
      </c>
      <c r="J47">
        <v>2022</v>
      </c>
      <c r="K47" s="24">
        <f>Tabel2[[#This Row],[ijkdatum]]-Tabel2[[#This Row],[Geboren]]</f>
        <v>9</v>
      </c>
      <c r="L47" s="26">
        <f>Tabel2[[#This Row],[TTL 1]]+Tabel2[[#This Row],[TTL 2]]+Tabel2[[#This Row],[TTL 3]]+Tabel2[[#This Row],[TTL 4]]+Tabel2[[#This Row],[TTL 5]]+Tabel2[[#This Row],[TTL 6]]+Tabel2[[#This Row],[TTL 7]]+Tabel2[[#This Row],[TTL 8]]+Tabel2[[#This Row],[TTL 9]]+Tabel2[[#This Row],[TTL 10]]</f>
        <v>351.39249639249647</v>
      </c>
      <c r="M47" s="150">
        <v>176.28571428571428</v>
      </c>
      <c r="O47">
        <v>1</v>
      </c>
      <c r="S47" s="23">
        <f>SUM(Tabel2[[#This Row],[V 1]]*10+Tabel2[[#This Row],[GT 1]])/Tabel2[[#This Row],[AW 1]]*10+Tabel2[[#This Row],[BONUS 1]]</f>
        <v>0</v>
      </c>
      <c r="T47">
        <v>9</v>
      </c>
      <c r="U47">
        <v>7</v>
      </c>
      <c r="V47">
        <v>5</v>
      </c>
      <c r="W47">
        <v>29</v>
      </c>
      <c r="Y47" s="23">
        <f>SUM(Tabel2[[#This Row],[V 2]]*10+Tabel2[[#This Row],[GT 2]])/Tabel2[[#This Row],[AW 2]]*10+Tabel2[[#This Row],[BONUS 2]]</f>
        <v>112.85714285714286</v>
      </c>
      <c r="Z47">
        <v>9</v>
      </c>
      <c r="AA47">
        <v>11</v>
      </c>
      <c r="AB47">
        <v>4</v>
      </c>
      <c r="AC47">
        <v>36</v>
      </c>
      <c r="AE47" s="23">
        <f>SUM(Tabel2[[#This Row],[V 3]]*10+Tabel2[[#This Row],[GT 3]])/Tabel2[[#This Row],[AW 3]]*10+Tabel2[[#This Row],[BONUS 3]]</f>
        <v>69.090909090909093</v>
      </c>
      <c r="AG47">
        <v>1</v>
      </c>
      <c r="AK47" s="23">
        <f>SUM(Tabel2[[#This Row],[V 4]]*10+Tabel2[[#This Row],[GT 4]])/Tabel2[[#This Row],[AW 4]]*10+Tabel2[[#This Row],[BONUS 4]]</f>
        <v>0</v>
      </c>
      <c r="AL47">
        <v>9</v>
      </c>
      <c r="AM47">
        <v>9</v>
      </c>
      <c r="AN47">
        <v>4</v>
      </c>
      <c r="AO47">
        <v>33</v>
      </c>
      <c r="AQ47" s="23">
        <f>SUM(Tabel2[[#This Row],[V 5]]*10+Tabel2[[#This Row],[GT 5]])/Tabel2[[#This Row],[AW 5]]*10+Tabel2[[#This Row],[BONUS 5]]</f>
        <v>81.111111111111114</v>
      </c>
      <c r="AS47">
        <v>1</v>
      </c>
      <c r="AW47" s="23">
        <f>SUM(Tabel2[[#This Row],[V 6]]*10+Tabel2[[#This Row],[GT 6]])/Tabel2[[#This Row],[AW 6]]*10+Tabel2[[#This Row],[BONUS 6]]</f>
        <v>0</v>
      </c>
      <c r="AX47">
        <v>8</v>
      </c>
      <c r="AY47">
        <v>6</v>
      </c>
      <c r="AZ47">
        <v>3</v>
      </c>
      <c r="BA47">
        <v>23</v>
      </c>
      <c r="BC47" s="23">
        <f>SUM(Tabel2[[#This Row],[V 7]]*10+Tabel2[[#This Row],[GT 7]])/Tabel2[[#This Row],[AW 7]]*10+Tabel2[[#This Row],[BONUS 7]]</f>
        <v>88.333333333333343</v>
      </c>
      <c r="BE47">
        <v>1</v>
      </c>
      <c r="BI47" s="23">
        <f>SUM(Tabel2[[#This Row],[V 8]]*10+Tabel2[[#This Row],[GT 8]])/Tabel2[[#This Row],[AW 8]]*10+Tabel2[[#This Row],[BONUS 8]]</f>
        <v>0</v>
      </c>
      <c r="BK47">
        <v>1</v>
      </c>
      <c r="BO47" s="23">
        <f>SUM(Tabel2[[#This Row],[V 9]]*10+Tabel2[[#This Row],[GT 9]])/Tabel2[[#This Row],[AW 9]]*10+Tabel2[[#This Row],[BONUS 9]]</f>
        <v>0</v>
      </c>
      <c r="BQ47">
        <v>1</v>
      </c>
      <c r="BU47" s="23">
        <f>SUM(Tabel2[[#This Row],[V 10]]*10+Tabel2[[#This Row],[GT 10]])/Tabel2[[#This Row],[AW 10]]*10+Tabel2[[#This Row],[BONUS 10]]</f>
        <v>0</v>
      </c>
      <c r="BV4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7" s="22">
        <v>250</v>
      </c>
      <c r="BX47" s="30">
        <f>Tabel2[[#This Row],[Diploma]]-Tabel2[[#This Row],[Uitgeschreven]]</f>
        <v>250</v>
      </c>
      <c r="BY47" s="2" t="str">
        <f t="shared" si="0"/>
        <v>diploma uitschrijven: 500 punten</v>
      </c>
      <c r="CA47" s="159">
        <f>Tabel2[[#This Row],[pnt t/m 2021/22]]</f>
        <v>176.28571428571428</v>
      </c>
      <c r="CB47" s="159">
        <f>Tabel2[[#This Row],[pnt 2022/2023]]</f>
        <v>351.39249639249647</v>
      </c>
      <c r="CC47" s="159">
        <f t="shared" si="1"/>
        <v>527.67821067821069</v>
      </c>
    </row>
    <row r="48" spans="1:81" x14ac:dyDescent="0.3">
      <c r="A48" s="22" t="s">
        <v>205</v>
      </c>
      <c r="B48" s="22" t="s">
        <v>165</v>
      </c>
      <c r="D48" s="22" t="s">
        <v>747</v>
      </c>
      <c r="E48" t="s">
        <v>750</v>
      </c>
      <c r="F48" s="22">
        <v>118287</v>
      </c>
      <c r="G48" s="25" t="s">
        <v>49</v>
      </c>
      <c r="H48" s="151">
        <f>Tabel2[[#This Row],[pnt t/m 2021/22]]+Tabel2[[#This Row],[pnt 2022/2023]]</f>
        <v>139.33333333333331</v>
      </c>
      <c r="I48">
        <v>2005</v>
      </c>
      <c r="J48">
        <v>2022</v>
      </c>
      <c r="K48" s="24">
        <f>Tabel2[[#This Row],[ijkdatum]]-Tabel2[[#This Row],[Geboren]]</f>
        <v>17</v>
      </c>
      <c r="L48" s="26">
        <f>Tabel2[[#This Row],[TTL 1]]+Tabel2[[#This Row],[TTL 2]]+Tabel2[[#This Row],[TTL 3]]+Tabel2[[#This Row],[TTL 4]]+Tabel2[[#This Row],[TTL 5]]+Tabel2[[#This Row],[TTL 6]]+Tabel2[[#This Row],[TTL 7]]+Tabel2[[#This Row],[TTL 8]]+Tabel2[[#This Row],[TTL 9]]+Tabel2[[#This Row],[TTL 10]]</f>
        <v>71</v>
      </c>
      <c r="M48" s="150">
        <v>68.333333333333329</v>
      </c>
      <c r="O48">
        <v>1</v>
      </c>
      <c r="S48" s="23">
        <f>SUM(Tabel2[[#This Row],[V 1]]*10+Tabel2[[#This Row],[GT 1]])/Tabel2[[#This Row],[AW 1]]*10+Tabel2[[#This Row],[BONUS 1]]</f>
        <v>0</v>
      </c>
      <c r="U48">
        <v>1</v>
      </c>
      <c r="Y48" s="23">
        <f>SUM(Tabel2[[#This Row],[V 2]]*10+Tabel2[[#This Row],[GT 2]])/Tabel2[[#This Row],[AW 2]]*10+Tabel2[[#This Row],[BONUS 2]]</f>
        <v>0</v>
      </c>
      <c r="Z48">
        <v>7</v>
      </c>
      <c r="AA48">
        <v>10</v>
      </c>
      <c r="AB48">
        <v>4</v>
      </c>
      <c r="AC48">
        <v>31</v>
      </c>
      <c r="AE48" s="23">
        <f>SUM(Tabel2[[#This Row],[V 3]]*10+Tabel2[[#This Row],[GT 3]])/Tabel2[[#This Row],[AW 3]]*10+Tabel2[[#This Row],[BONUS 3]]</f>
        <v>71</v>
      </c>
      <c r="AG48">
        <v>1</v>
      </c>
      <c r="AK48" s="23">
        <f>SUM(Tabel2[[#This Row],[V 4]]*10+Tabel2[[#This Row],[GT 4]])/Tabel2[[#This Row],[AW 4]]*10+Tabel2[[#This Row],[BONUS 4]]</f>
        <v>0</v>
      </c>
      <c r="AM48">
        <v>1</v>
      </c>
      <c r="AQ48" s="23">
        <f>SUM(Tabel2[[#This Row],[V 5]]*10+Tabel2[[#This Row],[GT 5]])/Tabel2[[#This Row],[AW 5]]*10+Tabel2[[#This Row],[BONUS 5]]</f>
        <v>0</v>
      </c>
      <c r="AS48">
        <v>1</v>
      </c>
      <c r="AW48" s="2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23">
        <f>SUM(Tabel2[[#This Row],[V 9]]*10+Tabel2[[#This Row],[GT 9]])/Tabel2[[#This Row],[AW 9]]*10+Tabel2[[#This Row],[BONUS 9]]</f>
        <v>0</v>
      </c>
      <c r="BQ48">
        <v>1</v>
      </c>
      <c r="BU48" s="23">
        <f>SUM(Tabel2[[#This Row],[V 10]]*10+Tabel2[[#This Row],[GT 10]])/Tabel2[[#This Row],[AW 10]]*10+Tabel2[[#This Row],[BONUS 10]]</f>
        <v>0</v>
      </c>
      <c r="BV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8" s="22">
        <v>0</v>
      </c>
      <c r="BX48" s="30">
        <f>Tabel2[[#This Row],[Diploma]]-Tabel2[[#This Row],[Uitgeschreven]]</f>
        <v>0</v>
      </c>
      <c r="BY48" s="2" t="str">
        <f t="shared" si="0"/>
        <v>geen actie</v>
      </c>
      <c r="CA48" s="159">
        <f>Tabel2[[#This Row],[pnt t/m 2021/22]]</f>
        <v>68.333333333333329</v>
      </c>
      <c r="CB48" s="159">
        <f>Tabel2[[#This Row],[pnt 2022/2023]]</f>
        <v>71</v>
      </c>
      <c r="CC48" s="159">
        <f t="shared" si="1"/>
        <v>139.33333333333331</v>
      </c>
    </row>
    <row r="49" spans="1:81" x14ac:dyDescent="0.3">
      <c r="A49" s="22" t="s">
        <v>246</v>
      </c>
      <c r="B49" s="22" t="s">
        <v>165</v>
      </c>
      <c r="D49" s="22" t="s">
        <v>746</v>
      </c>
      <c r="E49" t="s">
        <v>253</v>
      </c>
      <c r="F49" s="22">
        <v>117781</v>
      </c>
      <c r="G49" s="25" t="s">
        <v>43</v>
      </c>
      <c r="H49" s="151">
        <f>Tabel2[[#This Row],[pnt t/m 2021/22]]+Tabel2[[#This Row],[pnt 2022/2023]]</f>
        <v>1014.7698412698412</v>
      </c>
      <c r="I49">
        <v>2006</v>
      </c>
      <c r="J49">
        <v>2022</v>
      </c>
      <c r="K49" s="24">
        <f>Tabel2[[#This Row],[ijkdatum]]-Tabel2[[#This Row],[Geboren]]</f>
        <v>16</v>
      </c>
      <c r="L49" s="26">
        <f>Tabel2[[#This Row],[TTL 1]]+Tabel2[[#This Row],[TTL 2]]+Tabel2[[#This Row],[TTL 3]]+Tabel2[[#This Row],[TTL 4]]+Tabel2[[#This Row],[TTL 5]]+Tabel2[[#This Row],[TTL 6]]+Tabel2[[#This Row],[TTL 7]]+Tabel2[[#This Row],[TTL 8]]+Tabel2[[#This Row],[TTL 9]]+Tabel2[[#This Row],[TTL 10]]</f>
        <v>0</v>
      </c>
      <c r="M49" s="150">
        <v>1014.7698412698412</v>
      </c>
      <c r="O49">
        <v>1</v>
      </c>
      <c r="S49" s="23">
        <f>SUM(Tabel2[[#This Row],[V 1]]*10+Tabel2[[#This Row],[GT 1]])/Tabel2[[#This Row],[AW 1]]*10+Tabel2[[#This Row],[BONUS 1]]</f>
        <v>0</v>
      </c>
      <c r="U49">
        <v>1</v>
      </c>
      <c r="Y49" s="23">
        <f>SUM(Tabel2[[#This Row],[V 2]]*10+Tabel2[[#This Row],[GT 2]])/Tabel2[[#This Row],[AW 2]]*10+Tabel2[[#This Row],[BONUS 2]]</f>
        <v>0</v>
      </c>
      <c r="AA49">
        <v>1</v>
      </c>
      <c r="AE49" s="23">
        <f>SUM(Tabel2[[#This Row],[V 3]]*10+Tabel2[[#This Row],[GT 3]])/Tabel2[[#This Row],[AW 3]]*10+Tabel2[[#This Row],[BONUS 3]]</f>
        <v>0</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9" s="22">
        <v>1000</v>
      </c>
      <c r="BX49" s="30">
        <f>Tabel2[[#This Row],[Diploma]]-Tabel2[[#This Row],[Uitgeschreven]]</f>
        <v>0</v>
      </c>
      <c r="BY49" s="2" t="str">
        <f t="shared" si="0"/>
        <v>geen actie</v>
      </c>
      <c r="CA49" s="159">
        <f>Tabel2[[#This Row],[pnt t/m 2021/22]]</f>
        <v>1014.7698412698412</v>
      </c>
      <c r="CB49" s="159">
        <f>Tabel2[[#This Row],[pnt 2022/2023]]</f>
        <v>0</v>
      </c>
      <c r="CC49" s="159">
        <f t="shared" si="1"/>
        <v>1014.7698412698412</v>
      </c>
    </row>
    <row r="50" spans="1:81" x14ac:dyDescent="0.3">
      <c r="A50" s="22" t="s">
        <v>206</v>
      </c>
      <c r="B50" s="22" t="s">
        <v>165</v>
      </c>
      <c r="D50" s="22" t="s">
        <v>749</v>
      </c>
      <c r="E50" t="s">
        <v>216</v>
      </c>
      <c r="F50" s="22">
        <v>118706</v>
      </c>
      <c r="G50" s="25" t="s">
        <v>49</v>
      </c>
      <c r="H50" s="151">
        <f>Tabel2[[#This Row],[pnt t/m 2021/22]]+Tabel2[[#This Row],[pnt 2022/2023]]</f>
        <v>1282.6352813852816</v>
      </c>
      <c r="I50">
        <v>2012</v>
      </c>
      <c r="J50">
        <v>2022</v>
      </c>
      <c r="K50" s="24">
        <f>Tabel2[[#This Row],[ijkdatum]]-Tabel2[[#This Row],[Geboren]]</f>
        <v>10</v>
      </c>
      <c r="L50" s="26">
        <f>Tabel2[[#This Row],[TTL 1]]+Tabel2[[#This Row],[TTL 2]]+Tabel2[[#This Row],[TTL 3]]+Tabel2[[#This Row],[TTL 4]]+Tabel2[[#This Row],[TTL 5]]+Tabel2[[#This Row],[TTL 6]]+Tabel2[[#This Row],[TTL 7]]+Tabel2[[#This Row],[TTL 8]]+Tabel2[[#This Row],[TTL 9]]+Tabel2[[#This Row],[TTL 10]]</f>
        <v>461.72619047619048</v>
      </c>
      <c r="M50" s="162">
        <v>820.90909090909111</v>
      </c>
      <c r="N50">
        <v>13</v>
      </c>
      <c r="O50">
        <v>8</v>
      </c>
      <c r="P50">
        <v>3</v>
      </c>
      <c r="Q50">
        <v>25</v>
      </c>
      <c r="S50" s="23">
        <f>SUM(Tabel2[[#This Row],[V 1]]*10+Tabel2[[#This Row],[GT 1]])/Tabel2[[#This Row],[AW 1]]*10+Tabel2[[#This Row],[BONUS 1]]</f>
        <v>68.75</v>
      </c>
      <c r="T50">
        <v>9</v>
      </c>
      <c r="U50">
        <v>7</v>
      </c>
      <c r="V50">
        <v>4</v>
      </c>
      <c r="W50">
        <v>28</v>
      </c>
      <c r="Y50" s="23">
        <f>SUM(Tabel2[[#This Row],[V 2]]*10+Tabel2[[#This Row],[GT 2]])/Tabel2[[#This Row],[AW 2]]*10+Tabel2[[#This Row],[BONUS 2]]</f>
        <v>97.142857142857139</v>
      </c>
      <c r="Z50">
        <v>9</v>
      </c>
      <c r="AA50">
        <v>8</v>
      </c>
      <c r="AB50">
        <v>4</v>
      </c>
      <c r="AC50">
        <v>31</v>
      </c>
      <c r="AE50" s="23">
        <f>SUM(Tabel2[[#This Row],[V 3]]*10+Tabel2[[#This Row],[GT 3]])/Tabel2[[#This Row],[AW 3]]*10+Tabel2[[#This Row],[BONUS 3]]</f>
        <v>88.75</v>
      </c>
      <c r="AG50">
        <v>1</v>
      </c>
      <c r="AK50" s="23">
        <f>SUM(Tabel2[[#This Row],[V 4]]*10+Tabel2[[#This Row],[GT 4]])/Tabel2[[#This Row],[AW 4]]*10+Tabel2[[#This Row],[BONUS 4]]</f>
        <v>0</v>
      </c>
      <c r="AL50">
        <v>9</v>
      </c>
      <c r="AM50">
        <v>9</v>
      </c>
      <c r="AN50">
        <v>4</v>
      </c>
      <c r="AO50">
        <v>26</v>
      </c>
      <c r="AQ50" s="23">
        <f>SUM(Tabel2[[#This Row],[V 5]]*10+Tabel2[[#This Row],[GT 5]])/Tabel2[[#This Row],[AW 5]]*10+Tabel2[[#This Row],[BONUS 5]]</f>
        <v>73.333333333333329</v>
      </c>
      <c r="AR50">
        <v>9</v>
      </c>
      <c r="AS50">
        <v>8</v>
      </c>
      <c r="AT50">
        <v>7</v>
      </c>
      <c r="AU50">
        <v>37</v>
      </c>
      <c r="AW50" s="23">
        <f>SUM(Tabel2[[#This Row],[V 6]]*10+Tabel2[[#This Row],[GT 6]])/Tabel2[[#This Row],[AW 6]]*10+Tabel2[[#This Row],[BONUS 6]]</f>
        <v>133.75</v>
      </c>
      <c r="AY50">
        <v>1</v>
      </c>
      <c r="BC50" s="23">
        <f>SUM(Tabel2[[#This Row],[V 7]]*10+Tabel2[[#This Row],[GT 7]])/Tabel2[[#This Row],[AW 7]]*10+Tabel2[[#This Row],[BONUS 7]]</f>
        <v>0</v>
      </c>
      <c r="BE50">
        <v>1</v>
      </c>
      <c r="BI50" s="23">
        <f>SUM(Tabel2[[#This Row],[V 8]]*10+Tabel2[[#This Row],[GT 8]])/Tabel2[[#This Row],[AW 8]]*10+Tabel2[[#This Row],[BONUS 8]]</f>
        <v>0</v>
      </c>
      <c r="BK50">
        <v>1</v>
      </c>
      <c r="BO50" s="2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0" s="22">
        <v>1000</v>
      </c>
      <c r="BX50" s="30">
        <f>Tabel2[[#This Row],[Diploma]]-Tabel2[[#This Row],[Uitgeschreven]]</f>
        <v>0</v>
      </c>
      <c r="BY50" s="2" t="str">
        <f t="shared" si="0"/>
        <v>geen actie</v>
      </c>
      <c r="CA50" s="159">
        <f>Tabel2[[#This Row],[pnt t/m 2021/22]]</f>
        <v>820.90909090909111</v>
      </c>
      <c r="CB50" s="159">
        <f>Tabel2[[#This Row],[pnt 2022/2023]]</f>
        <v>461.72619047619048</v>
      </c>
      <c r="CC50" s="159">
        <f t="shared" si="1"/>
        <v>1282.6352813852816</v>
      </c>
    </row>
    <row r="51" spans="1:81" x14ac:dyDescent="0.3">
      <c r="A51" s="22" t="s">
        <v>205</v>
      </c>
      <c r="B51" s="22" t="s">
        <v>165</v>
      </c>
      <c r="D51" s="22" t="s">
        <v>746</v>
      </c>
      <c r="E51" t="s">
        <v>168</v>
      </c>
      <c r="F51" s="22">
        <v>118101</v>
      </c>
      <c r="G51" s="25" t="s">
        <v>169</v>
      </c>
      <c r="H51" s="151">
        <f>Tabel2[[#This Row],[pnt t/m 2021/22]]+Tabel2[[#This Row],[pnt 2022/2023]]</f>
        <v>93.333333333333343</v>
      </c>
      <c r="I51">
        <v>2007</v>
      </c>
      <c r="J51">
        <v>2022</v>
      </c>
      <c r="K51" s="24">
        <f>Tabel2[[#This Row],[ijkdatum]]-Tabel2[[#This Row],[Geboren]]</f>
        <v>15</v>
      </c>
      <c r="L51" s="26">
        <f>Tabel2[[#This Row],[TTL 1]]+Tabel2[[#This Row],[TTL 2]]+Tabel2[[#This Row],[TTL 3]]+Tabel2[[#This Row],[TTL 4]]+Tabel2[[#This Row],[TTL 5]]+Tabel2[[#This Row],[TTL 6]]+Tabel2[[#This Row],[TTL 7]]+Tabel2[[#This Row],[TTL 8]]+Tabel2[[#This Row],[TTL 9]]+Tabel2[[#This Row],[TTL 10]]</f>
        <v>0</v>
      </c>
      <c r="M51" s="150">
        <v>93.333333333333343</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1" s="22">
        <v>0</v>
      </c>
      <c r="BX51" s="30">
        <f>Tabel2[[#This Row],[Diploma]]-Tabel2[[#This Row],[Uitgeschreven]]</f>
        <v>0</v>
      </c>
      <c r="BY51" s="2" t="str">
        <f t="shared" si="0"/>
        <v>geen actie</v>
      </c>
      <c r="CA51" s="159">
        <f>Tabel2[[#This Row],[pnt t/m 2021/22]]</f>
        <v>93.333333333333343</v>
      </c>
      <c r="CB51" s="159">
        <f>Tabel2[[#This Row],[pnt 2022/2023]]</f>
        <v>0</v>
      </c>
      <c r="CC51" s="159">
        <f t="shared" si="1"/>
        <v>93.333333333333343</v>
      </c>
    </row>
    <row r="52" spans="1:81" x14ac:dyDescent="0.3">
      <c r="A52" s="22" t="s">
        <v>206</v>
      </c>
      <c r="D52" s="22" t="s">
        <v>749</v>
      </c>
      <c r="E52" t="s">
        <v>667</v>
      </c>
      <c r="F52" s="22">
        <v>120456</v>
      </c>
      <c r="G52" s="25" t="s">
        <v>49</v>
      </c>
      <c r="H52" s="23">
        <f>Tabel2[[#This Row],[pnt t/m 2021/22]]+Tabel2[[#This Row],[pnt 2022/2023]]</f>
        <v>90.111111111111114</v>
      </c>
      <c r="I52">
        <v>2013</v>
      </c>
      <c r="J52">
        <v>2022</v>
      </c>
      <c r="K52" s="24">
        <f>Tabel2[[#This Row],[ijkdatum]]-Tabel2[[#This Row],[Geboren]]</f>
        <v>9</v>
      </c>
      <c r="L52" s="26">
        <f>Tabel2[[#This Row],[TTL 1]]+Tabel2[[#This Row],[TTL 2]]+Tabel2[[#This Row],[TTL 3]]+Tabel2[[#This Row],[TTL 4]]+Tabel2[[#This Row],[TTL 5]]+Tabel2[[#This Row],[TTL 6]]+Tabel2[[#This Row],[TTL 7]]+Tabel2[[#This Row],[TTL 8]]+Tabel2[[#This Row],[TTL 9]]+Tabel2[[#This Row],[TTL 10]]</f>
        <v>90.111111111111114</v>
      </c>
      <c r="M52" s="162"/>
      <c r="O52">
        <v>1</v>
      </c>
      <c r="S52" s="162">
        <f>SUM(Tabel2[[#This Row],[V 1]]*10+Tabel2[[#This Row],[GT 1]])/Tabel2[[#This Row],[AW 1]]*10+Tabel2[[#This Row],[BONUS 1]]</f>
        <v>0</v>
      </c>
      <c r="U52">
        <v>1</v>
      </c>
      <c r="Y52" s="23">
        <f>SUM(Tabel2[[#This Row],[V 2]]*10+Tabel2[[#This Row],[GT 2]])/Tabel2[[#This Row],[AW 2]]*10+Tabel2[[#This Row],[BONUS 2]]</f>
        <v>0</v>
      </c>
      <c r="Z52">
        <v>16</v>
      </c>
      <c r="AA52">
        <v>9</v>
      </c>
      <c r="AB52">
        <v>1</v>
      </c>
      <c r="AC52">
        <v>18</v>
      </c>
      <c r="AE52" s="23">
        <f>SUM(Tabel2[[#This Row],[V 3]]*10+Tabel2[[#This Row],[GT 3]])/Tabel2[[#This Row],[AW 3]]*10+Tabel2[[#This Row],[BONUS 3]]</f>
        <v>31.111111111111111</v>
      </c>
      <c r="AG52">
        <v>1</v>
      </c>
      <c r="AK52" s="23">
        <f>SUM(Tabel2[[#This Row],[V 4]]*10+Tabel2[[#This Row],[GT 4]])/Tabel2[[#This Row],[AW 4]]*10+Tabel2[[#This Row],[BONUS 4]]</f>
        <v>0</v>
      </c>
      <c r="AM52">
        <v>1</v>
      </c>
      <c r="AQ52" s="23">
        <f>SUM(Tabel2[[#This Row],[V 5]]*10+Tabel2[[#This Row],[GT 5]])/Tabel2[[#This Row],[AW 5]]*10+Tabel2[[#This Row],[BONUS 5]]</f>
        <v>0</v>
      </c>
      <c r="AR52">
        <v>10</v>
      </c>
      <c r="AS52">
        <v>10</v>
      </c>
      <c r="AT52">
        <v>4</v>
      </c>
      <c r="AU52">
        <v>19</v>
      </c>
      <c r="AW52" s="23">
        <f>SUM(Tabel2[[#This Row],[V 6]]*10+Tabel2[[#This Row],[GT 6]])/Tabel2[[#This Row],[AW 6]]*10+Tabel2[[#This Row],[BONUS 6]]</f>
        <v>59</v>
      </c>
      <c r="AY52">
        <v>1</v>
      </c>
      <c r="BC52" s="23">
        <f>SUM(Tabel2[[#This Row],[V 7]]*10+Tabel2[[#This Row],[GT 7]])/Tabel2[[#This Row],[AW 7]]*10+Tabel2[[#This Row],[BONUS 7]]</f>
        <v>0</v>
      </c>
      <c r="BE52">
        <v>1</v>
      </c>
      <c r="BI52" s="23">
        <f>SUM(Tabel2[[#This Row],[V 8]]*10+Tabel2[[#This Row],[GT 8]])/Tabel2[[#This Row],[AW 8]]*10+Tabel2[[#This Row],[BONUS 8]]</f>
        <v>0</v>
      </c>
      <c r="BK52">
        <v>1</v>
      </c>
      <c r="BO52" s="23">
        <f>SUM(Tabel2[[#This Row],[V 9]]*10+Tabel2[[#This Row],[GT 9]])/Tabel2[[#This Row],[AW 9]]*10+Tabel2[[#This Row],[BONUS 9]]</f>
        <v>0</v>
      </c>
      <c r="BQ52">
        <v>1</v>
      </c>
      <c r="BU52" s="23">
        <f>SUM(Tabel2[[#This Row],[V 10]]*10+Tabel2[[#This Row],[GT 10]])/Tabel2[[#This Row],[AW 10]]*10+Tabel2[[#This Row],[BONUS 10]]</f>
        <v>0</v>
      </c>
      <c r="BV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22">
        <f>Tabel2[[#This Row],[Diploma]]-Tabel2[[#This Row],[Uitgeschreven]]</f>
        <v>0</v>
      </c>
      <c r="BY52" s="165" t="str">
        <f t="shared" si="0"/>
        <v>geen actie</v>
      </c>
      <c r="CA52" s="159">
        <f>Tabel2[[#This Row],[pnt t/m 2021/22]]</f>
        <v>0</v>
      </c>
      <c r="CB52" s="159">
        <f>Tabel2[[#This Row],[pnt 2022/2023]]</f>
        <v>90.111111111111114</v>
      </c>
      <c r="CC52" s="159">
        <f t="shared" si="1"/>
        <v>90.111111111111114</v>
      </c>
    </row>
    <row r="53" spans="1:81" x14ac:dyDescent="0.3">
      <c r="A53" s="22" t="s">
        <v>283</v>
      </c>
      <c r="B53" s="22" t="s">
        <v>165</v>
      </c>
      <c r="D53" s="22" t="s">
        <v>747</v>
      </c>
      <c r="E53" t="s">
        <v>725</v>
      </c>
      <c r="G53" s="25" t="s">
        <v>37</v>
      </c>
      <c r="H53" s="23">
        <f>Tabel2[[#This Row],[pnt t/m 2021/22]]+Tabel2[[#This Row],[pnt 2022/2023]]</f>
        <v>23.333333333333336</v>
      </c>
      <c r="J53">
        <v>2022</v>
      </c>
      <c r="K53" s="24">
        <f>Tabel2[[#This Row],[ijkdatum]]-Tabel2[[#This Row],[Geboren]]</f>
        <v>2022</v>
      </c>
      <c r="L53" s="25">
        <f>Tabel2[[#This Row],[TTL 1]]+Tabel2[[#This Row],[TTL 2]]+Tabel2[[#This Row],[TTL 3]]+Tabel2[[#This Row],[TTL 4]]+Tabel2[[#This Row],[TTL 5]]+Tabel2[[#This Row],[TTL 6]]+Tabel2[[#This Row],[TTL 7]]+Tabel2[[#This Row],[TTL 8]]+Tabel2[[#This Row],[TTL 9]]+Tabel2[[#This Row],[TTL 10]]</f>
        <v>23.333333333333336</v>
      </c>
      <c r="M53" s="162"/>
      <c r="O53">
        <v>1</v>
      </c>
      <c r="S53" s="162">
        <f>SUM(Tabel2[[#This Row],[V 1]]*10+Tabel2[[#This Row],[GT 1]])/Tabel2[[#This Row],[AW 1]]*10+Tabel2[[#This Row],[BONUS 1]]</f>
        <v>0</v>
      </c>
      <c r="U53">
        <v>1</v>
      </c>
      <c r="Y53" s="162">
        <f>SUM(Tabel2[[#This Row],[V 2]]*10+Tabel2[[#This Row],[GT 2]])/Tabel2[[#This Row],[AW 2]]*10+Tabel2[[#This Row],[BONUS 2]]</f>
        <v>0</v>
      </c>
      <c r="AA53">
        <v>1</v>
      </c>
      <c r="AE53" s="162">
        <f>SUM(Tabel2[[#This Row],[V 3]]*10+Tabel2[[#This Row],[GT 3]])/Tabel2[[#This Row],[AW 3]]*10+Tabel2[[#This Row],[BONUS 3]]</f>
        <v>0</v>
      </c>
      <c r="AG53">
        <v>1</v>
      </c>
      <c r="AK53" s="162">
        <f>SUM(Tabel2[[#This Row],[V 4]]*10+Tabel2[[#This Row],[GT 4]])/Tabel2[[#This Row],[AW 4]]*10+Tabel2[[#This Row],[BONUS 4]]</f>
        <v>0</v>
      </c>
      <c r="AM53">
        <v>1</v>
      </c>
      <c r="AQ53" s="162">
        <f>SUM(Tabel2[[#This Row],[V 5]]*10+Tabel2[[#This Row],[GT 5]])/Tabel2[[#This Row],[AW 5]]*10+Tabel2[[#This Row],[BONUS 5]]</f>
        <v>0</v>
      </c>
      <c r="AR53">
        <v>1</v>
      </c>
      <c r="AS53">
        <v>9</v>
      </c>
      <c r="AU53">
        <v>21</v>
      </c>
      <c r="AW53" s="162">
        <f>SUM(Tabel2[[#This Row],[V 6]]*10+Tabel2[[#This Row],[GT 6]])/Tabel2[[#This Row],[AW 6]]*10+Tabel2[[#This Row],[BONUS 6]]</f>
        <v>23.333333333333336</v>
      </c>
      <c r="AY53">
        <v>1</v>
      </c>
      <c r="BC53" s="162">
        <f>SUM(Tabel2[[#This Row],[V 7]]*10+Tabel2[[#This Row],[GT 7]])/Tabel2[[#This Row],[AW 7]]*10+Tabel2[[#This Row],[BONUS 7]]</f>
        <v>0</v>
      </c>
      <c r="BE53">
        <v>1</v>
      </c>
      <c r="BI53" s="162">
        <f>SUM(Tabel2[[#This Row],[V 8]]*10+Tabel2[[#This Row],[GT 8]])/Tabel2[[#This Row],[AW 8]]*10+Tabel2[[#This Row],[BONUS 8]]</f>
        <v>0</v>
      </c>
      <c r="BK53">
        <v>1</v>
      </c>
      <c r="BO53" s="162">
        <f>SUM(Tabel2[[#This Row],[V 9]]*10+Tabel2[[#This Row],[GT 9]])/Tabel2[[#This Row],[AW 9]]*10+Tabel2[[#This Row],[BONUS 9]]</f>
        <v>0</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3" s="22">
        <v>0</v>
      </c>
      <c r="BX53" s="22">
        <f>Tabel2[[#This Row],[Diploma]]-Tabel2[[#This Row],[Uitgeschreven]]</f>
        <v>0</v>
      </c>
      <c r="BY53" s="165" t="str">
        <f t="shared" si="0"/>
        <v>geen actie</v>
      </c>
      <c r="CA53" s="159">
        <f>Tabel2[[#This Row],[pnt t/m 2021/22]]</f>
        <v>0</v>
      </c>
      <c r="CB53" s="159">
        <f>Tabel2[[#This Row],[pnt 2022/2023]]</f>
        <v>23.333333333333336</v>
      </c>
      <c r="CC53" s="159">
        <f t="shared" si="1"/>
        <v>23.333333333333336</v>
      </c>
    </row>
    <row r="54" spans="1:81" x14ac:dyDescent="0.3">
      <c r="A54" s="22" t="s">
        <v>309</v>
      </c>
      <c r="B54" s="22" t="s">
        <v>165</v>
      </c>
      <c r="D54" s="22" t="s">
        <v>746</v>
      </c>
      <c r="E54" t="s">
        <v>757</v>
      </c>
      <c r="F54" s="22">
        <v>119697</v>
      </c>
      <c r="G54" s="25" t="s">
        <v>287</v>
      </c>
      <c r="H54" s="23">
        <v>0</v>
      </c>
      <c r="I54">
        <v>2013</v>
      </c>
      <c r="J54">
        <v>2022</v>
      </c>
      <c r="K54" s="24">
        <f>Tabel2[[#This Row],[ijkdatum]]-Tabel2[[#This Row],[Geboren]]</f>
        <v>9</v>
      </c>
      <c r="L54" s="162">
        <f>Tabel2[[#This Row],[TTL 1]]+Tabel2[[#This Row],[TTL 2]]+Tabel2[[#This Row],[TTL 3]]+Tabel2[[#This Row],[TTL 4]]+Tabel2[[#This Row],[TTL 5]]+Tabel2[[#This Row],[TTL 6]]+Tabel2[[#This Row],[TTL 7]]+Tabel2[[#This Row],[TTL 8]]+Tabel2[[#This Row],[TTL 9]]+Tabel2[[#This Row],[TTL 10]]</f>
        <v>95.555555555555557</v>
      </c>
      <c r="M54" s="162"/>
      <c r="O54">
        <v>1</v>
      </c>
      <c r="S54" s="162">
        <f>SUM(Tabel2[[#This Row],[V 1]]*10+Tabel2[[#This Row],[GT 1]])/Tabel2[[#This Row],[AW 1]]*10+Tabel2[[#This Row],[BONUS 1]]</f>
        <v>0</v>
      </c>
      <c r="U54">
        <v>1</v>
      </c>
      <c r="Y54" s="162">
        <f>SUM(Tabel2[[#This Row],[V 2]]*10+Tabel2[[#This Row],[GT 2]])/Tabel2[[#This Row],[AW 2]]*10+Tabel2[[#This Row],[BONUS 2]]</f>
        <v>0</v>
      </c>
      <c r="AA54">
        <v>1</v>
      </c>
      <c r="AE54" s="162">
        <f>SUM(Tabel2[[#This Row],[V 3]]*10+Tabel2[[#This Row],[GT 3]])/Tabel2[[#This Row],[AW 3]]*10+Tabel2[[#This Row],[BONUS 3]]</f>
        <v>0</v>
      </c>
      <c r="AG54">
        <v>1</v>
      </c>
      <c r="AK54" s="162">
        <f>SUM(Tabel2[[#This Row],[V 4]]*10+Tabel2[[#This Row],[GT 4]])/Tabel2[[#This Row],[AW 4]]*10+Tabel2[[#This Row],[BONUS 4]]</f>
        <v>0</v>
      </c>
      <c r="AM54">
        <v>1</v>
      </c>
      <c r="AQ54" s="162">
        <f>SUM(Tabel2[[#This Row],[V 5]]*10+Tabel2[[#This Row],[GT 5]])/Tabel2[[#This Row],[AW 5]]*10+Tabel2[[#This Row],[BONUS 5]]</f>
        <v>0</v>
      </c>
      <c r="AS54">
        <v>1</v>
      </c>
      <c r="AW54" s="162">
        <f>SUM(Tabel2[[#This Row],[V 6]]*10+Tabel2[[#This Row],[GT 6]])/Tabel2[[#This Row],[AW 6]]*10+Tabel2[[#This Row],[BONUS 6]]</f>
        <v>0</v>
      </c>
      <c r="AX54">
        <v>4</v>
      </c>
      <c r="AY54">
        <v>9</v>
      </c>
      <c r="AZ54">
        <v>5</v>
      </c>
      <c r="BA54">
        <v>36</v>
      </c>
      <c r="BC54" s="23">
        <f>SUM(Tabel2[[#This Row],[V 7]]*10+Tabel2[[#This Row],[GT 7]])/Tabel2[[#This Row],[AW 7]]*10+Tabel2[[#This Row],[BONUS 7]]</f>
        <v>95.555555555555557</v>
      </c>
      <c r="BE54">
        <v>1</v>
      </c>
      <c r="BI54" s="162">
        <f>SUM(Tabel2[[#This Row],[V 8]]*10+Tabel2[[#This Row],[GT 8]])/Tabel2[[#This Row],[AW 8]]*10+Tabel2[[#This Row],[BONUS 8]]</f>
        <v>0</v>
      </c>
      <c r="BK54">
        <v>1</v>
      </c>
      <c r="BO54" s="162">
        <f>SUM(Tabel2[[#This Row],[V 9]]*10+Tabel2[[#This Row],[GT 9]])/Tabel2[[#This Row],[AW 9]]*10+Tabel2[[#This Row],[BONUS 9]]</f>
        <v>0</v>
      </c>
      <c r="BQ54">
        <v>1</v>
      </c>
      <c r="BU54" s="23">
        <f>SUM(Tabel2[[#This Row],[V 10]]*10+Tabel2[[#This Row],[GT 10]])/Tabel2[[#This Row],[AW 10]]*10+Tabel2[[#This Row],[BONUS 10]]</f>
        <v>0</v>
      </c>
      <c r="BV5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22">
        <f>Tabel2[[#This Row],[Diploma]]-Tabel2[[#This Row],[Uitgeschreven]]</f>
        <v>0</v>
      </c>
      <c r="BY54" s="165" t="str">
        <f t="shared" si="0"/>
        <v>geen actie</v>
      </c>
      <c r="CA54" s="159">
        <f>Tabel2[[#This Row],[pnt t/m 2021/22]]</f>
        <v>0</v>
      </c>
      <c r="CB54" s="159">
        <f>Tabel2[[#This Row],[pnt 2022/2023]]</f>
        <v>95.555555555555557</v>
      </c>
      <c r="CC54" s="159">
        <f t="shared" si="1"/>
        <v>95.555555555555557</v>
      </c>
    </row>
    <row r="55" spans="1:81" x14ac:dyDescent="0.3">
      <c r="A55" s="22" t="s">
        <v>309</v>
      </c>
      <c r="B55" s="22" t="s">
        <v>165</v>
      </c>
      <c r="D55" s="22" t="s">
        <v>747</v>
      </c>
      <c r="E55" t="s">
        <v>312</v>
      </c>
      <c r="F55" s="22">
        <v>117974</v>
      </c>
      <c r="G55" s="25" t="s">
        <v>32</v>
      </c>
      <c r="H55" s="151">
        <f>Tabel2[[#This Row],[pnt t/m 2021/22]]+Tabel2[[#This Row],[pnt 2022/2023]]</f>
        <v>740.34848484848476</v>
      </c>
      <c r="I55">
        <v>2011</v>
      </c>
      <c r="J55">
        <v>2022</v>
      </c>
      <c r="K55" s="24">
        <f>Tabel2[[#This Row],[ijkdatum]]-Tabel2[[#This Row],[Geboren]]</f>
        <v>11</v>
      </c>
      <c r="L55" s="26">
        <f>Tabel2[[#This Row],[TTL 1]]+Tabel2[[#This Row],[TTL 2]]+Tabel2[[#This Row],[TTL 3]]+Tabel2[[#This Row],[TTL 4]]+Tabel2[[#This Row],[TTL 5]]+Tabel2[[#This Row],[TTL 6]]+Tabel2[[#This Row],[TTL 7]]+Tabel2[[#This Row],[TTL 8]]+Tabel2[[#This Row],[TTL 9]]+Tabel2[[#This Row],[TTL 10]]</f>
        <v>119.16666666666666</v>
      </c>
      <c r="M55" s="150">
        <v>621.18181818181813</v>
      </c>
      <c r="N55">
        <v>4</v>
      </c>
      <c r="O55">
        <v>12</v>
      </c>
      <c r="P55">
        <v>9</v>
      </c>
      <c r="Q55">
        <v>53</v>
      </c>
      <c r="S55" s="23">
        <f>SUM(Tabel2[[#This Row],[V 1]]*10+Tabel2[[#This Row],[GT 1]])/Tabel2[[#This Row],[AW 1]]*10+Tabel2[[#This Row],[BONUS 1]]</f>
        <v>119.16666666666666</v>
      </c>
      <c r="U55">
        <v>1</v>
      </c>
      <c r="Y55" s="23">
        <f>SUM(Tabel2[[#This Row],[V 2]]*10+Tabel2[[#This Row],[GT 2]])/Tabel2[[#This Row],[AW 2]]*10+Tabel2[[#This Row],[BONUS 2]]</f>
        <v>0</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S55">
        <v>1</v>
      </c>
      <c r="AW55" s="23">
        <f>SUM(Tabel2[[#This Row],[V 6]]*10+Tabel2[[#This Row],[GT 6]])/Tabel2[[#This Row],[AW 6]]*10+Tabel2[[#This Row],[BONUS 6]]</f>
        <v>0</v>
      </c>
      <c r="AY55">
        <v>1</v>
      </c>
      <c r="BC55" s="23">
        <f>SUM(Tabel2[[#This Row],[V 7]]*10+Tabel2[[#This Row],[GT 7]])/Tabel2[[#This Row],[AW 7]]*10+Tabel2[[#This Row],[BONUS 7]]</f>
        <v>0</v>
      </c>
      <c r="BE55">
        <v>1</v>
      </c>
      <c r="BI55" s="23">
        <f>SUM(Tabel2[[#This Row],[V 8]]*10+Tabel2[[#This Row],[GT 8]])/Tabel2[[#This Row],[AW 8]]*10+Tabel2[[#This Row],[BONUS 8]]</f>
        <v>0</v>
      </c>
      <c r="BK55">
        <v>1</v>
      </c>
      <c r="BO55" s="23">
        <f>SUM(Tabel2[[#This Row],[V 9]]*10+Tabel2[[#This Row],[GT 9]])/Tabel2[[#This Row],[AW 9]]*10+Tabel2[[#This Row],[BONUS 9]]</f>
        <v>0</v>
      </c>
      <c r="BQ55">
        <v>1</v>
      </c>
      <c r="BU55" s="23">
        <f>SUM(Tabel2[[#This Row],[V 10]]*10+Tabel2[[#This Row],[GT 10]])/Tabel2[[#This Row],[AW 10]]*10+Tabel2[[#This Row],[BONUS 10]]</f>
        <v>0</v>
      </c>
      <c r="BV5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5" s="22">
        <v>500</v>
      </c>
      <c r="BX55" s="30">
        <f>Tabel2[[#This Row],[Diploma]]-Tabel2[[#This Row],[Uitgeschreven]]</f>
        <v>0</v>
      </c>
      <c r="BY55" s="2" t="str">
        <f t="shared" si="0"/>
        <v>geen actie</v>
      </c>
      <c r="CA55" s="159">
        <f>Tabel2[[#This Row],[pnt t/m 2021/22]]</f>
        <v>621.18181818181813</v>
      </c>
      <c r="CB55" s="159">
        <f>Tabel2[[#This Row],[pnt 2022/2023]]</f>
        <v>119.16666666666666</v>
      </c>
      <c r="CC55" s="159">
        <f t="shared" si="1"/>
        <v>740.34848484848476</v>
      </c>
    </row>
    <row r="56" spans="1:81" x14ac:dyDescent="0.3">
      <c r="A56" s="22" t="s">
        <v>309</v>
      </c>
      <c r="B56" s="22" t="s">
        <v>165</v>
      </c>
      <c r="D56" s="22" t="s">
        <v>749</v>
      </c>
      <c r="E56" t="s">
        <v>313</v>
      </c>
      <c r="F56" s="22">
        <v>120134</v>
      </c>
      <c r="G56" s="25" t="s">
        <v>61</v>
      </c>
      <c r="H56" s="151">
        <f>Tabel2[[#This Row],[pnt t/m 2021/22]]+Tabel2[[#This Row],[pnt 2022/2023]]</f>
        <v>458.93939393939394</v>
      </c>
      <c r="I56">
        <v>2012</v>
      </c>
      <c r="J56">
        <v>2022</v>
      </c>
      <c r="K56" s="24">
        <f>Tabel2[[#This Row],[ijkdatum]]-Tabel2[[#This Row],[Geboren]]</f>
        <v>10</v>
      </c>
      <c r="L56" s="26">
        <f>Tabel2[[#This Row],[TTL 1]]+Tabel2[[#This Row],[TTL 2]]+Tabel2[[#This Row],[TTL 3]]+Tabel2[[#This Row],[TTL 4]]+Tabel2[[#This Row],[TTL 5]]+Tabel2[[#This Row],[TTL 6]]+Tabel2[[#This Row],[TTL 7]]+Tabel2[[#This Row],[TTL 8]]+Tabel2[[#This Row],[TTL 9]]+Tabel2[[#This Row],[TTL 10]]</f>
        <v>193.10606060606062</v>
      </c>
      <c r="M56" s="150">
        <v>265.83333333333331</v>
      </c>
      <c r="N56">
        <v>4</v>
      </c>
      <c r="O56">
        <v>11</v>
      </c>
      <c r="P56">
        <v>2</v>
      </c>
      <c r="Q56">
        <v>21</v>
      </c>
      <c r="S56" s="23">
        <f>SUM(Tabel2[[#This Row],[V 1]]*10+Tabel2[[#This Row],[GT 1]])/Tabel2[[#This Row],[AW 1]]*10+Tabel2[[#This Row],[BONUS 1]]</f>
        <v>37.272727272727273</v>
      </c>
      <c r="T56">
        <v>3</v>
      </c>
      <c r="U56">
        <v>12</v>
      </c>
      <c r="V56">
        <v>1</v>
      </c>
      <c r="W56">
        <v>21</v>
      </c>
      <c r="Y56" s="23">
        <f>SUM(Tabel2[[#This Row],[V 2]]*10+Tabel2[[#This Row],[GT 2]])/Tabel2[[#This Row],[AW 2]]*10+Tabel2[[#This Row],[BONUS 2]]</f>
        <v>25.833333333333336</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R56">
        <v>3</v>
      </c>
      <c r="AS56">
        <v>7</v>
      </c>
      <c r="AT56">
        <v>2</v>
      </c>
      <c r="AU56">
        <v>22</v>
      </c>
      <c r="AW56" s="23">
        <f>SUM(Tabel2[[#This Row],[V 6]]*10+Tabel2[[#This Row],[GT 6]])/Tabel2[[#This Row],[AW 6]]*10+Tabel2[[#This Row],[BONUS 6]]</f>
        <v>60</v>
      </c>
      <c r="AX56">
        <v>4</v>
      </c>
      <c r="AY56">
        <v>5</v>
      </c>
      <c r="AZ56">
        <v>2</v>
      </c>
      <c r="BA56">
        <v>15</v>
      </c>
      <c r="BC56" s="23">
        <f>SUM(Tabel2[[#This Row],[V 7]]*10+Tabel2[[#This Row],[GT 7]])/Tabel2[[#This Row],[AW 7]]*10+Tabel2[[#This Row],[BONUS 7]]</f>
        <v>70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6" s="22">
        <v>250</v>
      </c>
      <c r="BX56" s="30">
        <f>Tabel2[[#This Row],[Diploma]]-Tabel2[[#This Row],[Uitgeschreven]]</f>
        <v>0</v>
      </c>
      <c r="BY56" s="2" t="str">
        <f t="shared" si="0"/>
        <v>geen actie</v>
      </c>
      <c r="CA56" s="159">
        <f>Tabel2[[#This Row],[pnt t/m 2021/22]]</f>
        <v>265.83333333333331</v>
      </c>
      <c r="CB56" s="159">
        <f>Tabel2[[#This Row],[pnt 2022/2023]]</f>
        <v>193.10606060606062</v>
      </c>
      <c r="CC56" s="159">
        <f t="shared" si="1"/>
        <v>458.93939393939394</v>
      </c>
    </row>
    <row r="57" spans="1:81" x14ac:dyDescent="0.3">
      <c r="A57" s="22" t="s">
        <v>205</v>
      </c>
      <c r="D57" s="22" t="s">
        <v>747</v>
      </c>
      <c r="E57" t="s">
        <v>643</v>
      </c>
      <c r="F57" s="22">
        <v>119767</v>
      </c>
      <c r="G57" s="25" t="s">
        <v>43</v>
      </c>
      <c r="H57" s="151">
        <f>Tabel2[[#This Row],[pnt t/m 2021/22]]+Tabel2[[#This Row],[pnt 2022/2023]]</f>
        <v>51.666666666666671</v>
      </c>
      <c r="I57">
        <v>2004</v>
      </c>
      <c r="J57">
        <v>2022</v>
      </c>
      <c r="K57" s="24">
        <f>Tabel2[[#This Row],[ijkdatum]]-Tabel2[[#This Row],[Geboren]]</f>
        <v>18</v>
      </c>
      <c r="L57" s="26">
        <f>Tabel2[[#This Row],[TTL 1]]+Tabel2[[#This Row],[TTL 2]]+Tabel2[[#This Row],[TTL 3]]+Tabel2[[#This Row],[TTL 4]]+Tabel2[[#This Row],[TTL 5]]+Tabel2[[#This Row],[TTL 6]]+Tabel2[[#This Row],[TTL 7]]+Tabel2[[#This Row],[TTL 8]]+Tabel2[[#This Row],[TTL 9]]+Tabel2[[#This Row],[TTL 10]]</f>
        <v>51.666666666666671</v>
      </c>
      <c r="M57" s="150">
        <v>0</v>
      </c>
      <c r="O57">
        <v>1</v>
      </c>
      <c r="S57" s="23">
        <f>SUM(Tabel2[[#This Row],[V 1]]*10+Tabel2[[#This Row],[GT 1]])/Tabel2[[#This Row],[AW 1]]*10+Tabel2[[#This Row],[BONUS 1]]</f>
        <v>0</v>
      </c>
      <c r="T57">
        <v>8</v>
      </c>
      <c r="U57">
        <v>6</v>
      </c>
      <c r="V57">
        <v>1</v>
      </c>
      <c r="W57">
        <v>21</v>
      </c>
      <c r="Y57" s="23">
        <f>SUM(Tabel2[[#This Row],[V 2]]*10+Tabel2[[#This Row],[GT 2]])/Tabel2[[#This Row],[AW 2]]*10+Tabel2[[#This Row],[BONUS 2]]</f>
        <v>51.666666666666671</v>
      </c>
      <c r="AA57">
        <v>1</v>
      </c>
      <c r="AE57" s="23">
        <f>SUM(Tabel2[[#This Row],[V 3]]*10+Tabel2[[#This Row],[GT 3]])/Tabel2[[#This Row],[AW 3]]*10+Tabel2[[#This Row],[BONUS 3]]</f>
        <v>0</v>
      </c>
      <c r="AG57">
        <v>1</v>
      </c>
      <c r="AK57" s="23">
        <f>SUM(Tabel2[[#This Row],[V 4]]*10+Tabel2[[#This Row],[GT 4]])/Tabel2[[#This Row],[AW 4]]*10+Tabel2[[#This Row],[BONUS 4]]</f>
        <v>0</v>
      </c>
      <c r="AM57">
        <v>1</v>
      </c>
      <c r="AQ57" s="23">
        <f>SUM(Tabel2[[#This Row],[V 5]]*10+Tabel2[[#This Row],[GT 5]])/Tabel2[[#This Row],[AW 5]]*10+Tabel2[[#This Row],[BONUS 5]]</f>
        <v>0</v>
      </c>
      <c r="AS57">
        <v>1</v>
      </c>
      <c r="AW57" s="23">
        <f>SUM(Tabel2[[#This Row],[V 6]]*10+Tabel2[[#This Row],[GT 6]])/Tabel2[[#This Row],[AW 6]]*10+Tabel2[[#This Row],[BONUS 6]]</f>
        <v>0</v>
      </c>
      <c r="AY57">
        <v>1</v>
      </c>
      <c r="BC57" s="23">
        <f>SUM(Tabel2[[#This Row],[V 7]]*10+Tabel2[[#This Row],[GT 7]])/Tabel2[[#This Row],[AW 7]]*10+Tabel2[[#This Row],[BONUS 7]]</f>
        <v>0</v>
      </c>
      <c r="BE57">
        <v>1</v>
      </c>
      <c r="BI57" s="23">
        <f>SUM(Tabel2[[#This Row],[V 8]]*10+Tabel2[[#This Row],[GT 8]])/Tabel2[[#This Row],[AW 8]]*10+Tabel2[[#This Row],[BONUS 8]]</f>
        <v>0</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7" s="22">
        <v>0</v>
      </c>
      <c r="BX57" s="30">
        <f>Tabel2[[#This Row],[Diploma]]-Tabel2[[#This Row],[Uitgeschreven]]</f>
        <v>0</v>
      </c>
      <c r="BY57" s="2" t="str">
        <f t="shared" si="0"/>
        <v>geen actie</v>
      </c>
      <c r="CA57" s="159">
        <f>Tabel2[[#This Row],[pnt t/m 2021/22]]</f>
        <v>0</v>
      </c>
      <c r="CB57" s="159">
        <f>Tabel2[[#This Row],[pnt 2022/2023]]</f>
        <v>51.666666666666671</v>
      </c>
      <c r="CC57" s="159">
        <f t="shared" si="1"/>
        <v>51.666666666666671</v>
      </c>
    </row>
    <row r="58" spans="1:81" x14ac:dyDescent="0.3">
      <c r="A58" s="22" t="s">
        <v>246</v>
      </c>
      <c r="B58" s="22" t="s">
        <v>165</v>
      </c>
      <c r="D58" s="22" t="s">
        <v>749</v>
      </c>
      <c r="E58" t="s">
        <v>254</v>
      </c>
      <c r="G58" s="25" t="s">
        <v>19</v>
      </c>
      <c r="H58" s="151">
        <f>Tabel2[[#This Row],[pnt t/m 2021/22]]+Tabel2[[#This Row],[pnt 2022/2023]]</f>
        <v>705.63419913419909</v>
      </c>
      <c r="I58">
        <v>2009</v>
      </c>
      <c r="J58">
        <v>2022</v>
      </c>
      <c r="K58" s="24">
        <f>Tabel2[[#This Row],[ijkdatum]]-Tabel2[[#This Row],[Geboren]]</f>
        <v>13</v>
      </c>
      <c r="L58" s="26">
        <f>Tabel2[[#This Row],[TTL 1]]+Tabel2[[#This Row],[TTL 2]]+Tabel2[[#This Row],[TTL 3]]+Tabel2[[#This Row],[TTL 4]]+Tabel2[[#This Row],[TTL 5]]+Tabel2[[#This Row],[TTL 6]]+Tabel2[[#This Row],[TTL 7]]+Tabel2[[#This Row],[TTL 8]]+Tabel2[[#This Row],[TTL 9]]+Tabel2[[#This Row],[TTL 10]]</f>
        <v>430.63419913419909</v>
      </c>
      <c r="M58" s="160">
        <v>275</v>
      </c>
      <c r="N58">
        <v>7</v>
      </c>
      <c r="O58">
        <v>10</v>
      </c>
      <c r="P58">
        <v>4</v>
      </c>
      <c r="Q58">
        <v>34</v>
      </c>
      <c r="S58" s="23">
        <f>SUM(Tabel2[[#This Row],[V 1]]*10+Tabel2[[#This Row],[GT 1]])/Tabel2[[#This Row],[AW 1]]*10+Tabel2[[#This Row],[BONUS 1]]</f>
        <v>74</v>
      </c>
      <c r="T58">
        <v>13</v>
      </c>
      <c r="U58">
        <v>11</v>
      </c>
      <c r="V58">
        <v>2</v>
      </c>
      <c r="W58">
        <v>33</v>
      </c>
      <c r="Y58" s="23">
        <f>SUM(Tabel2[[#This Row],[V 2]]*10+Tabel2[[#This Row],[GT 2]])/Tabel2[[#This Row],[AW 2]]*10+Tabel2[[#This Row],[BONUS 2]]</f>
        <v>48.181818181818187</v>
      </c>
      <c r="Z58">
        <v>13</v>
      </c>
      <c r="AA58">
        <v>10</v>
      </c>
      <c r="AB58">
        <v>5</v>
      </c>
      <c r="AC58">
        <v>46</v>
      </c>
      <c r="AE58" s="23">
        <f>SUM(Tabel2[[#This Row],[V 3]]*10+Tabel2[[#This Row],[GT 3]])/Tabel2[[#This Row],[AW 3]]*10+Tabel2[[#This Row],[BONUS 3]]</f>
        <v>96</v>
      </c>
      <c r="AG58">
        <v>1</v>
      </c>
      <c r="AK58" s="23">
        <f>SUM(Tabel2[[#This Row],[V 4]]*10+Tabel2[[#This Row],[GT 4]])/Tabel2[[#This Row],[AW 4]]*10+Tabel2[[#This Row],[BONUS 4]]</f>
        <v>0</v>
      </c>
      <c r="AL58">
        <v>13</v>
      </c>
      <c r="AM58">
        <v>8</v>
      </c>
      <c r="AN58">
        <v>3</v>
      </c>
      <c r="AO58">
        <v>24</v>
      </c>
      <c r="AQ58" s="23">
        <f>SUM(Tabel2[[#This Row],[V 5]]*10+Tabel2[[#This Row],[GT 5]])/Tabel2[[#This Row],[AW 5]]*10+Tabel2[[#This Row],[BONUS 5]]</f>
        <v>67.5</v>
      </c>
      <c r="AR58">
        <v>17</v>
      </c>
      <c r="AS58">
        <v>14</v>
      </c>
      <c r="AT58">
        <v>2</v>
      </c>
      <c r="AU58">
        <v>28</v>
      </c>
      <c r="AW58" s="23">
        <f>SUM(Tabel2[[#This Row],[V 6]]*10+Tabel2[[#This Row],[GT 6]])/Tabel2[[#This Row],[AW 6]]*10+Tabel2[[#This Row],[BONUS 6]]</f>
        <v>34.285714285714285</v>
      </c>
      <c r="AX58">
        <v>16</v>
      </c>
      <c r="AY58">
        <v>15</v>
      </c>
      <c r="AZ58">
        <v>10</v>
      </c>
      <c r="BA58">
        <v>66</v>
      </c>
      <c r="BC58" s="23">
        <f>SUM(Tabel2[[#This Row],[V 7]]*10+Tabel2[[#This Row],[GT 7]])/Tabel2[[#This Row],[AW 7]]*10+Tabel2[[#This Row],[BONUS 7]]</f>
        <v>110.66666666666666</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8" s="22">
        <v>500</v>
      </c>
      <c r="BX58" s="30">
        <f>Tabel2[[#This Row],[Diploma]]-Tabel2[[#This Row],[Uitgeschreven]]</f>
        <v>0</v>
      </c>
      <c r="BY58" s="2" t="str">
        <f t="shared" si="0"/>
        <v>geen actie</v>
      </c>
      <c r="CA58" s="159">
        <f>Tabel2[[#This Row],[pnt t/m 2021/22]]</f>
        <v>275</v>
      </c>
      <c r="CB58" s="159">
        <f>Tabel2[[#This Row],[pnt 2022/2023]]</f>
        <v>430.63419913419909</v>
      </c>
      <c r="CC58" s="159">
        <f t="shared" si="1"/>
        <v>705.63419913419909</v>
      </c>
    </row>
    <row r="59" spans="1:81" x14ac:dyDescent="0.3">
      <c r="A59" s="22" t="s">
        <v>205</v>
      </c>
      <c r="B59" s="22" t="s">
        <v>165</v>
      </c>
      <c r="D59" s="22" t="s">
        <v>746</v>
      </c>
      <c r="E59" t="s">
        <v>170</v>
      </c>
      <c r="F59" s="22">
        <v>117564</v>
      </c>
      <c r="G59" s="25" t="s">
        <v>171</v>
      </c>
      <c r="H59" s="151">
        <f>Tabel2[[#This Row],[pnt t/m 2021/22]]+Tabel2[[#This Row],[pnt 2022/2023]]</f>
        <v>260</v>
      </c>
      <c r="I59">
        <v>2006</v>
      </c>
      <c r="J59">
        <v>2022</v>
      </c>
      <c r="K59" s="24">
        <f>Tabel2[[#This Row],[ijkdatum]]-Tabel2[[#This Row],[Geboren]]</f>
        <v>16</v>
      </c>
      <c r="L59" s="26">
        <f>Tabel2[[#This Row],[TTL 1]]+Tabel2[[#This Row],[TTL 2]]+Tabel2[[#This Row],[TTL 3]]+Tabel2[[#This Row],[TTL 4]]+Tabel2[[#This Row],[TTL 5]]+Tabel2[[#This Row],[TTL 6]]+Tabel2[[#This Row],[TTL 7]]+Tabel2[[#This Row],[TTL 8]]+Tabel2[[#This Row],[TTL 9]]+Tabel2[[#This Row],[TTL 10]]</f>
        <v>130</v>
      </c>
      <c r="M59" s="150">
        <v>130</v>
      </c>
      <c r="O59">
        <v>1</v>
      </c>
      <c r="S59" s="23">
        <f>SUM(Tabel2[[#This Row],[V 1]]*10+Tabel2[[#This Row],[GT 1]])/Tabel2[[#This Row],[AW 1]]*10+Tabel2[[#This Row],[BONUS 1]]</f>
        <v>0</v>
      </c>
      <c r="U59">
        <v>1</v>
      </c>
      <c r="Y59" s="23">
        <f>SUM(Tabel2[[#This Row],[V 2]]*10+Tabel2[[#This Row],[GT 2]])/Tabel2[[#This Row],[AW 2]]*10+Tabel2[[#This Row],[BONUS 2]]</f>
        <v>0</v>
      </c>
      <c r="AA59">
        <v>1</v>
      </c>
      <c r="AE59" s="23">
        <f>SUM(Tabel2[[#This Row],[V 3]]*10+Tabel2[[#This Row],[GT 3]])/Tabel2[[#This Row],[AW 3]]*10+Tabel2[[#This Row],[BONUS 3]]</f>
        <v>0</v>
      </c>
      <c r="AG59">
        <v>1</v>
      </c>
      <c r="AK59" s="23">
        <f>SUM(Tabel2[[#This Row],[V 4]]*10+Tabel2[[#This Row],[GT 4]])/Tabel2[[#This Row],[AW 4]]*10+Tabel2[[#This Row],[BONUS 4]]</f>
        <v>0</v>
      </c>
      <c r="AM59">
        <v>1</v>
      </c>
      <c r="AQ59" s="23">
        <f>SUM(Tabel2[[#This Row],[V 5]]*10+Tabel2[[#This Row],[GT 5]])/Tabel2[[#This Row],[AW 5]]*10+Tabel2[[#This Row],[BONUS 5]]</f>
        <v>0</v>
      </c>
      <c r="AS59">
        <v>1</v>
      </c>
      <c r="AW59" s="23">
        <f>SUM(Tabel2[[#This Row],[V 6]]*10+Tabel2[[#This Row],[GT 6]])/Tabel2[[#This Row],[AW 6]]*10+Tabel2[[#This Row],[BONUS 6]]</f>
        <v>0</v>
      </c>
      <c r="AX59">
        <v>6</v>
      </c>
      <c r="AY59">
        <v>7</v>
      </c>
      <c r="AZ59">
        <v>6</v>
      </c>
      <c r="BA59">
        <v>31</v>
      </c>
      <c r="BC59" s="23">
        <f>SUM(Tabel2[[#This Row],[V 7]]*10+Tabel2[[#This Row],[GT 7]])/Tabel2[[#This Row],[AW 7]]*10+Tabel2[[#This Row],[BONUS 7]]</f>
        <v>130</v>
      </c>
      <c r="BE59">
        <v>1</v>
      </c>
      <c r="BI59" s="23">
        <f>SUM(Tabel2[[#This Row],[V 8]]*10+Tabel2[[#This Row],[GT 8]])/Tabel2[[#This Row],[AW 8]]*10+Tabel2[[#This Row],[BONUS 8]]</f>
        <v>0</v>
      </c>
      <c r="BK59">
        <v>1</v>
      </c>
      <c r="BO59" s="23">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9" s="22">
        <v>0</v>
      </c>
      <c r="BX59" s="30">
        <f>Tabel2[[#This Row],[Diploma]]-Tabel2[[#This Row],[Uitgeschreven]]</f>
        <v>250</v>
      </c>
      <c r="BY59" s="2" t="str">
        <f t="shared" si="0"/>
        <v>diploma uitschrijven: 250 punten</v>
      </c>
      <c r="CA59" s="159">
        <f>Tabel2[[#This Row],[pnt t/m 2021/22]]</f>
        <v>130</v>
      </c>
      <c r="CB59" s="159">
        <f>Tabel2[[#This Row],[pnt 2022/2023]]</f>
        <v>130</v>
      </c>
      <c r="CC59" s="159">
        <f t="shared" si="1"/>
        <v>260</v>
      </c>
    </row>
    <row r="60" spans="1:81" x14ac:dyDescent="0.3">
      <c r="A60" s="22" t="s">
        <v>205</v>
      </c>
      <c r="B60" s="22" t="s">
        <v>165</v>
      </c>
      <c r="D60" s="22" t="s">
        <v>746</v>
      </c>
      <c r="E60" t="s">
        <v>172</v>
      </c>
      <c r="F60" s="22">
        <v>118440</v>
      </c>
      <c r="G60" s="25" t="s">
        <v>28</v>
      </c>
      <c r="H60" s="151">
        <f>Tabel2[[#This Row],[pnt t/m 2021/22]]+Tabel2[[#This Row],[pnt 2022/2023]]</f>
        <v>828.5</v>
      </c>
      <c r="I60">
        <v>2009</v>
      </c>
      <c r="J60">
        <v>2022</v>
      </c>
      <c r="K60" s="24">
        <f>Tabel2[[#This Row],[ijkdatum]]-Tabel2[[#This Row],[Geboren]]</f>
        <v>13</v>
      </c>
      <c r="L60" s="26">
        <f>Tabel2[[#This Row],[TTL 1]]+Tabel2[[#This Row],[TTL 2]]+Tabel2[[#This Row],[TTL 3]]+Tabel2[[#This Row],[TTL 4]]+Tabel2[[#This Row],[TTL 5]]+Tabel2[[#This Row],[TTL 6]]+Tabel2[[#This Row],[TTL 7]]+Tabel2[[#This Row],[TTL 8]]+Tabel2[[#This Row],[TTL 9]]+Tabel2[[#This Row],[TTL 10]]</f>
        <v>0</v>
      </c>
      <c r="M60" s="150">
        <v>828.5</v>
      </c>
      <c r="O60">
        <v>1</v>
      </c>
      <c r="S60" s="23">
        <f>SUM(Tabel2[[#This Row],[V 1]]*10+Tabel2[[#This Row],[GT 1]])/Tabel2[[#This Row],[AW 1]]*10+Tabel2[[#This Row],[BONUS 1]]</f>
        <v>0</v>
      </c>
      <c r="U60">
        <v>1</v>
      </c>
      <c r="Y60" s="23">
        <f>SUM(Tabel2[[#This Row],[V 2]]*10+Tabel2[[#This Row],[GT 2]])/Tabel2[[#This Row],[AW 2]]*10+Tabel2[[#This Row],[BONUS 2]]</f>
        <v>0</v>
      </c>
      <c r="AA60">
        <v>1</v>
      </c>
      <c r="AE60" s="23">
        <f>SUM(Tabel2[[#This Row],[V 3]]*10+Tabel2[[#This Row],[GT 3]])/Tabel2[[#This Row],[AW 3]]*10+Tabel2[[#This Row],[BONUS 3]]</f>
        <v>0</v>
      </c>
      <c r="AG60">
        <v>1</v>
      </c>
      <c r="AK60" s="23">
        <f>SUM(Tabel2[[#This Row],[V 4]]*10+Tabel2[[#This Row],[GT 4]])/Tabel2[[#This Row],[AW 4]]*10+Tabel2[[#This Row],[BONUS 4]]</f>
        <v>0</v>
      </c>
      <c r="AM60">
        <v>1</v>
      </c>
      <c r="AQ60" s="23">
        <f>SUM(Tabel2[[#This Row],[V 5]]*10+Tabel2[[#This Row],[GT 5]])/Tabel2[[#This Row],[AW 5]]*10+Tabel2[[#This Row],[BONUS 5]]</f>
        <v>0</v>
      </c>
      <c r="AS60">
        <v>1</v>
      </c>
      <c r="AW60" s="23">
        <f>SUM(Tabel2[[#This Row],[V 6]]*10+Tabel2[[#This Row],[GT 6]])/Tabel2[[#This Row],[AW 6]]*10+Tabel2[[#This Row],[BONUS 6]]</f>
        <v>0</v>
      </c>
      <c r="AY60">
        <v>1</v>
      </c>
      <c r="BC60" s="23">
        <f>SUM(Tabel2[[#This Row],[V 7]]*10+Tabel2[[#This Row],[GT 7]])/Tabel2[[#This Row],[AW 7]]*10+Tabel2[[#This Row],[BONUS 7]]</f>
        <v>0</v>
      </c>
      <c r="BE60">
        <v>1</v>
      </c>
      <c r="BI60" s="23">
        <f>SUM(Tabel2[[#This Row],[V 8]]*10+Tabel2[[#This Row],[GT 8]])/Tabel2[[#This Row],[AW 8]]*10+Tabel2[[#This Row],[BONUS 8]]</f>
        <v>0</v>
      </c>
      <c r="BK60">
        <v>1</v>
      </c>
      <c r="BO60" s="23">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0" s="22">
        <v>750</v>
      </c>
      <c r="BX60" s="30">
        <f>Tabel2[[#This Row],[Diploma]]-Tabel2[[#This Row],[Uitgeschreven]]</f>
        <v>0</v>
      </c>
      <c r="BY60" s="2" t="str">
        <f t="shared" si="0"/>
        <v>geen actie</v>
      </c>
      <c r="CA60" s="159">
        <f>Tabel2[[#This Row],[pnt t/m 2021/22]]</f>
        <v>828.5</v>
      </c>
      <c r="CB60" s="159">
        <f>Tabel2[[#This Row],[pnt 2022/2023]]</f>
        <v>0</v>
      </c>
      <c r="CC60" s="159">
        <f t="shared" si="1"/>
        <v>828.5</v>
      </c>
    </row>
    <row r="61" spans="1:81" x14ac:dyDescent="0.3">
      <c r="A61" s="22" t="s">
        <v>205</v>
      </c>
      <c r="B61" s="22" t="s">
        <v>165</v>
      </c>
      <c r="D61" s="22" t="s">
        <v>747</v>
      </c>
      <c r="E61" t="s">
        <v>173</v>
      </c>
      <c r="F61" s="22">
        <v>116727</v>
      </c>
      <c r="G61" s="25" t="s">
        <v>43</v>
      </c>
      <c r="H61" s="151">
        <f>Tabel2[[#This Row],[pnt t/m 2021/22]]+Tabel2[[#This Row],[pnt 2022/2023]]</f>
        <v>3186.8174603174589</v>
      </c>
      <c r="I61">
        <v>2006</v>
      </c>
      <c r="J61">
        <v>2022</v>
      </c>
      <c r="K61" s="24">
        <f>Tabel2[[#This Row],[ijkdatum]]-Tabel2[[#This Row],[Geboren]]</f>
        <v>16</v>
      </c>
      <c r="L61" s="26">
        <f>Tabel2[[#This Row],[TTL 1]]+Tabel2[[#This Row],[TTL 2]]+Tabel2[[#This Row],[TTL 3]]+Tabel2[[#This Row],[TTL 4]]+Tabel2[[#This Row],[TTL 5]]+Tabel2[[#This Row],[TTL 6]]+Tabel2[[#This Row],[TTL 7]]+Tabel2[[#This Row],[TTL 8]]+Tabel2[[#This Row],[TTL 9]]+Tabel2[[#This Row],[TTL 10]]</f>
        <v>126</v>
      </c>
      <c r="M61" s="160">
        <v>3060.8174603174589</v>
      </c>
      <c r="O61">
        <v>1</v>
      </c>
      <c r="S61" s="23">
        <f>SUM(Tabel2[[#This Row],[V 1]]*10+Tabel2[[#This Row],[GT 1]])/Tabel2[[#This Row],[AW 1]]*10+Tabel2[[#This Row],[BONUS 1]]</f>
        <v>0</v>
      </c>
      <c r="T61">
        <v>7</v>
      </c>
      <c r="U61">
        <v>10</v>
      </c>
      <c r="V61">
        <v>8</v>
      </c>
      <c r="W61">
        <v>46</v>
      </c>
      <c r="Y61" s="23">
        <f>SUM(Tabel2[[#This Row],[V 2]]*10+Tabel2[[#This Row],[GT 2]])/Tabel2[[#This Row],[AW 2]]*10+Tabel2[[#This Row],[BONUS 2]]</f>
        <v>126</v>
      </c>
      <c r="AA61">
        <v>1</v>
      </c>
      <c r="AE61" s="23">
        <f>SUM(Tabel2[[#This Row],[V 3]]*10+Tabel2[[#This Row],[GT 3]])/Tabel2[[#This Row],[AW 3]]*10+Tabel2[[#This Row],[BONUS 3]]</f>
        <v>0</v>
      </c>
      <c r="AG61">
        <v>1</v>
      </c>
      <c r="AK61" s="23">
        <f>SUM(Tabel2[[#This Row],[V 4]]*10+Tabel2[[#This Row],[GT 4]])/Tabel2[[#This Row],[AW 4]]*10+Tabel2[[#This Row],[BONUS 4]]</f>
        <v>0</v>
      </c>
      <c r="AM61">
        <v>1</v>
      </c>
      <c r="AQ61" s="23">
        <f>SUM(Tabel2[[#This Row],[V 5]]*10+Tabel2[[#This Row],[GT 5]])/Tabel2[[#This Row],[AW 5]]*10+Tabel2[[#This Row],[BONUS 5]]</f>
        <v>0</v>
      </c>
      <c r="AS61">
        <v>1</v>
      </c>
      <c r="AW61" s="23">
        <f>SUM(Tabel2[[#This Row],[V 6]]*10+Tabel2[[#This Row],[GT 6]])/Tabel2[[#This Row],[AW 6]]*10+Tabel2[[#This Row],[BONUS 6]]</f>
        <v>0</v>
      </c>
      <c r="AY61">
        <v>1</v>
      </c>
      <c r="BC61" s="23">
        <f>SUM(Tabel2[[#This Row],[V 7]]*10+Tabel2[[#This Row],[GT 7]])/Tabel2[[#This Row],[AW 7]]*10+Tabel2[[#This Row],[BONUS 7]]</f>
        <v>0</v>
      </c>
      <c r="BE61">
        <v>1</v>
      </c>
      <c r="BI61" s="23">
        <f>SUM(Tabel2[[#This Row],[V 8]]*10+Tabel2[[#This Row],[GT 8]])/Tabel2[[#This Row],[AW 8]]*10+Tabel2[[#This Row],[BONUS 8]]</f>
        <v>0</v>
      </c>
      <c r="BK61">
        <v>1</v>
      </c>
      <c r="BO61" s="23">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61" s="22">
        <v>3000</v>
      </c>
      <c r="BX61" s="30">
        <f>Tabel2[[#This Row],[Diploma]]-Tabel2[[#This Row],[Uitgeschreven]]</f>
        <v>0</v>
      </c>
      <c r="BY61" s="2" t="str">
        <f t="shared" si="0"/>
        <v>geen actie</v>
      </c>
      <c r="CA61" s="159">
        <f>Tabel2[[#This Row],[pnt t/m 2021/22]]</f>
        <v>3060.8174603174589</v>
      </c>
      <c r="CB61" s="159">
        <f>Tabel2[[#This Row],[pnt 2022/2023]]</f>
        <v>126</v>
      </c>
      <c r="CC61" s="159">
        <f t="shared" si="1"/>
        <v>3186.8174603174589</v>
      </c>
    </row>
    <row r="62" spans="1:81" x14ac:dyDescent="0.3">
      <c r="A62" s="22" t="s">
        <v>246</v>
      </c>
      <c r="B62" s="22" t="s">
        <v>165</v>
      </c>
      <c r="D62" s="22" t="s">
        <v>746</v>
      </c>
      <c r="E62" t="s">
        <v>690</v>
      </c>
      <c r="F62" s="22">
        <v>120467</v>
      </c>
      <c r="G62" s="25" t="s">
        <v>59</v>
      </c>
      <c r="H62" s="23">
        <f>Tabel2[[#This Row],[pnt t/m 2021/22]]+Tabel2[[#This Row],[pnt 2022/2023]]</f>
        <v>0</v>
      </c>
      <c r="I62">
        <v>2009</v>
      </c>
      <c r="J62">
        <v>2022</v>
      </c>
      <c r="K62" s="24">
        <f>Tabel2[[#This Row],[ijkdatum]]-Tabel2[[#This Row],[Geboren]]</f>
        <v>13</v>
      </c>
      <c r="L62" s="25">
        <f>Tabel2[[#This Row],[TTL 1]]+Tabel2[[#This Row],[TTL 2]]+Tabel2[[#This Row],[TTL 3]]+Tabel2[[#This Row],[TTL 4]]+Tabel2[[#This Row],[TTL 5]]+Tabel2[[#This Row],[TTL 6]]+Tabel2[[#This Row],[TTL 7]]+Tabel2[[#This Row],[TTL 8]]+Tabel2[[#This Row],[TTL 9]]+Tabel2[[#This Row],[TTL 10]]</f>
        <v>0</v>
      </c>
      <c r="M62" s="162"/>
      <c r="O62">
        <v>1</v>
      </c>
      <c r="S62" s="162">
        <f>SUM(Tabel2[[#This Row],[V 1]]*10+Tabel2[[#This Row],[GT 1]])/Tabel2[[#This Row],[AW 1]]*10+Tabel2[[#This Row],[BONUS 1]]</f>
        <v>0</v>
      </c>
      <c r="U62">
        <v>1</v>
      </c>
      <c r="Y62" s="162">
        <f>SUM(Tabel2[[#This Row],[V 2]]*10+Tabel2[[#This Row],[GT 2]])/Tabel2[[#This Row],[AW 2]]*10+Tabel2[[#This Row],[BONUS 2]]</f>
        <v>0</v>
      </c>
      <c r="AA62">
        <v>1</v>
      </c>
      <c r="AE62" s="162">
        <f>SUM(Tabel2[[#This Row],[V 3]]*10+Tabel2[[#This Row],[GT 3]])/Tabel2[[#This Row],[AW 3]]*10+Tabel2[[#This Row],[BONUS 3]]</f>
        <v>0</v>
      </c>
      <c r="AG62">
        <v>1</v>
      </c>
      <c r="AK62" s="162">
        <f>SUM(Tabel2[[#This Row],[V 4]]*10+Tabel2[[#This Row],[GT 4]])/Tabel2[[#This Row],[AW 4]]*10+Tabel2[[#This Row],[BONUS 4]]</f>
        <v>0</v>
      </c>
      <c r="AM62">
        <v>1</v>
      </c>
      <c r="AQ62" s="162">
        <f>SUM(Tabel2[[#This Row],[V 5]]*10+Tabel2[[#This Row],[GT 5]])/Tabel2[[#This Row],[AW 5]]*10+Tabel2[[#This Row],[BONUS 5]]</f>
        <v>0</v>
      </c>
      <c r="AS62">
        <v>1</v>
      </c>
      <c r="AW62" s="162">
        <f>SUM(Tabel2[[#This Row],[V 6]]*10+Tabel2[[#This Row],[GT 6]])/Tabel2[[#This Row],[AW 6]]*10+Tabel2[[#This Row],[BONUS 6]]</f>
        <v>0</v>
      </c>
      <c r="AY62">
        <v>1</v>
      </c>
      <c r="BC62" s="162">
        <f>SUM(Tabel2[[#This Row],[V 7]]*10+Tabel2[[#This Row],[GT 7]])/Tabel2[[#This Row],[AW 7]]*10+Tabel2[[#This Row],[BONUS 7]]</f>
        <v>0</v>
      </c>
      <c r="BE62">
        <v>1</v>
      </c>
      <c r="BI62" s="162">
        <f>SUM(Tabel2[[#This Row],[V 8]]*10+Tabel2[[#This Row],[GT 8]])/Tabel2[[#This Row],[AW 8]]*10+Tabel2[[#This Row],[BONUS 8]]</f>
        <v>0</v>
      </c>
      <c r="BK62">
        <v>1</v>
      </c>
      <c r="BO62" s="162">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22">
        <f>Tabel2[[#This Row],[Diploma]]-Tabel2[[#This Row],[Uitgeschreven]]</f>
        <v>0</v>
      </c>
      <c r="BY62" s="165" t="str">
        <f t="shared" si="0"/>
        <v>geen actie</v>
      </c>
      <c r="CA62" s="159">
        <f>Tabel2[[#This Row],[pnt t/m 2021/22]]</f>
        <v>0</v>
      </c>
      <c r="CB62" s="159">
        <f>Tabel2[[#This Row],[pnt 2022/2023]]</f>
        <v>0</v>
      </c>
      <c r="CC62" s="159">
        <f t="shared" si="1"/>
        <v>0</v>
      </c>
    </row>
    <row r="63" spans="1:81" x14ac:dyDescent="0.3">
      <c r="A63" s="22" t="s">
        <v>283</v>
      </c>
      <c r="B63" s="22" t="s">
        <v>165</v>
      </c>
      <c r="D63" s="22" t="s">
        <v>746</v>
      </c>
      <c r="E63" t="s">
        <v>294</v>
      </c>
      <c r="F63" s="22">
        <v>115117</v>
      </c>
      <c r="G63" s="25" t="s">
        <v>32</v>
      </c>
      <c r="H63" s="151">
        <f>Tabel2[[#This Row],[pnt t/m 2021/22]]+Tabel2[[#This Row],[pnt 2022/2023]]</f>
        <v>102.72727272727273</v>
      </c>
      <c r="I63">
        <v>2007</v>
      </c>
      <c r="J63">
        <v>2022</v>
      </c>
      <c r="K63" s="24">
        <f>Tabel2[[#This Row],[ijkdatum]]-Tabel2[[#This Row],[Geboren]]</f>
        <v>15</v>
      </c>
      <c r="L63" s="26">
        <f>Tabel2[[#This Row],[TTL 1]]+Tabel2[[#This Row],[TTL 2]]+Tabel2[[#This Row],[TTL 3]]+Tabel2[[#This Row],[TTL 4]]+Tabel2[[#This Row],[TTL 5]]+Tabel2[[#This Row],[TTL 6]]+Tabel2[[#This Row],[TTL 7]]+Tabel2[[#This Row],[TTL 8]]+Tabel2[[#This Row],[TTL 9]]+Tabel2[[#This Row],[TTL 10]]</f>
        <v>0</v>
      </c>
      <c r="M63" s="150">
        <v>102.72727272727273</v>
      </c>
      <c r="O63">
        <v>1</v>
      </c>
      <c r="S63" s="23">
        <f>SUM(Tabel2[[#This Row],[V 1]]*10+Tabel2[[#This Row],[GT 1]])/Tabel2[[#This Row],[AW 1]]*10+Tabel2[[#This Row],[BONUS 1]]</f>
        <v>0</v>
      </c>
      <c r="U63">
        <v>1</v>
      </c>
      <c r="Y63" s="23">
        <f>SUM(Tabel2[[#This Row],[V 2]]*10+Tabel2[[#This Row],[GT 2]])/Tabel2[[#This Row],[AW 2]]*10+Tabel2[[#This Row],[BONUS 2]]</f>
        <v>0</v>
      </c>
      <c r="AA63">
        <v>1</v>
      </c>
      <c r="AE63" s="23">
        <f>SUM(Tabel2[[#This Row],[V 3]]*10+Tabel2[[#This Row],[GT 3]])/Tabel2[[#This Row],[AW 3]]*10+Tabel2[[#This Row],[BONUS 3]]</f>
        <v>0</v>
      </c>
      <c r="AG63">
        <v>1</v>
      </c>
      <c r="AK63" s="23">
        <f>SUM(Tabel2[[#This Row],[V 4]]*10+Tabel2[[#This Row],[GT 4]])/Tabel2[[#This Row],[AW 4]]*10+Tabel2[[#This Row],[BONUS 4]]</f>
        <v>0</v>
      </c>
      <c r="AM63">
        <v>1</v>
      </c>
      <c r="AQ63" s="23">
        <f>SUM(Tabel2[[#This Row],[V 5]]*10+Tabel2[[#This Row],[GT 5]])/Tabel2[[#This Row],[AW 5]]*10+Tabel2[[#This Row],[BONUS 5]]</f>
        <v>0</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3" s="22">
        <v>0</v>
      </c>
      <c r="BX63" s="30">
        <f>Tabel2[[#This Row],[Diploma]]-Tabel2[[#This Row],[Uitgeschreven]]</f>
        <v>0</v>
      </c>
      <c r="BY63" s="2" t="str">
        <f t="shared" si="0"/>
        <v>geen actie</v>
      </c>
      <c r="CA63" s="159">
        <f>Tabel2[[#This Row],[pnt t/m 2021/22]]</f>
        <v>102.72727272727273</v>
      </c>
      <c r="CB63" s="159">
        <f>Tabel2[[#This Row],[pnt 2022/2023]]</f>
        <v>0</v>
      </c>
      <c r="CC63" s="159">
        <f t="shared" si="1"/>
        <v>102.72727272727273</v>
      </c>
    </row>
    <row r="64" spans="1:81" x14ac:dyDescent="0.3">
      <c r="A64" s="22" t="s">
        <v>246</v>
      </c>
      <c r="D64" s="22" t="s">
        <v>747</v>
      </c>
      <c r="E64" t="s">
        <v>737</v>
      </c>
      <c r="G64" s="25" t="s">
        <v>251</v>
      </c>
      <c r="H64" s="23">
        <f>Tabel2[[#This Row],[pnt t/m 2021/22]]+Tabel2[[#This Row],[pnt 2022/2023]]</f>
        <v>185.14285714285714</v>
      </c>
      <c r="I64">
        <v>2005</v>
      </c>
      <c r="J64">
        <v>2022</v>
      </c>
      <c r="K64" s="24">
        <f>Tabel2[[#This Row],[ijkdatum]]-Tabel2[[#This Row],[Geboren]]</f>
        <v>17</v>
      </c>
      <c r="L64" s="25">
        <f>Tabel2[[#This Row],[TTL 1]]+Tabel2[[#This Row],[TTL 2]]+Tabel2[[#This Row],[TTL 3]]+Tabel2[[#This Row],[TTL 4]]+Tabel2[[#This Row],[TTL 5]]+Tabel2[[#This Row],[TTL 6]]+Tabel2[[#This Row],[TTL 7]]+Tabel2[[#This Row],[TTL 8]]+Tabel2[[#This Row],[TTL 9]]+Tabel2[[#This Row],[TTL 10]]</f>
        <v>185.14285714285714</v>
      </c>
      <c r="M64" s="162"/>
      <c r="O64">
        <v>1</v>
      </c>
      <c r="S64" s="162">
        <f>SUM(Tabel2[[#This Row],[V 1]]*10+Tabel2[[#This Row],[GT 1]])/Tabel2[[#This Row],[AW 1]]*10+Tabel2[[#This Row],[BONUS 1]]</f>
        <v>0</v>
      </c>
      <c r="U64">
        <v>1</v>
      </c>
      <c r="Y64" s="162">
        <f>SUM(Tabel2[[#This Row],[V 2]]*10+Tabel2[[#This Row],[GT 2]])/Tabel2[[#This Row],[AW 2]]*10+Tabel2[[#This Row],[BONUS 2]]</f>
        <v>0</v>
      </c>
      <c r="AA64">
        <v>1</v>
      </c>
      <c r="AE64" s="162">
        <f>SUM(Tabel2[[#This Row],[V 3]]*10+Tabel2[[#This Row],[GT 3]])/Tabel2[[#This Row],[AW 3]]*10+Tabel2[[#This Row],[BONUS 3]]</f>
        <v>0</v>
      </c>
      <c r="AG64">
        <v>1</v>
      </c>
      <c r="AK64" s="162">
        <f>SUM(Tabel2[[#This Row],[V 4]]*10+Tabel2[[#This Row],[GT 4]])/Tabel2[[#This Row],[AW 4]]*10+Tabel2[[#This Row],[BONUS 4]]</f>
        <v>0</v>
      </c>
      <c r="AM64">
        <v>1</v>
      </c>
      <c r="AQ64" s="162">
        <f>SUM(Tabel2[[#This Row],[V 5]]*10+Tabel2[[#This Row],[GT 5]])/Tabel2[[#This Row],[AW 5]]*10+Tabel2[[#This Row],[BONUS 5]]</f>
        <v>0</v>
      </c>
      <c r="AR64">
        <v>17</v>
      </c>
      <c r="AS64">
        <v>14</v>
      </c>
      <c r="AT64">
        <v>4</v>
      </c>
      <c r="AU64">
        <v>61</v>
      </c>
      <c r="AW64" s="162">
        <f>SUM(Tabel2[[#This Row],[V 6]]*10+Tabel2[[#This Row],[GT 6]])/Tabel2[[#This Row],[AW 6]]*10+Tabel2[[#This Row],[BONUS 6]]</f>
        <v>72.142857142857139</v>
      </c>
      <c r="AX64">
        <v>15</v>
      </c>
      <c r="AY64">
        <v>10</v>
      </c>
      <c r="AZ64">
        <v>7</v>
      </c>
      <c r="BA64">
        <v>43</v>
      </c>
      <c r="BC64" s="23">
        <f>SUM(Tabel2[[#This Row],[V 7]]*10+Tabel2[[#This Row],[GT 7]])/Tabel2[[#This Row],[AW 7]]*10+Tabel2[[#This Row],[BONUS 7]]</f>
        <v>113</v>
      </c>
      <c r="BE64">
        <v>1</v>
      </c>
      <c r="BI64" s="162">
        <f>SUM(Tabel2[[#This Row],[V 8]]*10+Tabel2[[#This Row],[GT 8]])/Tabel2[[#This Row],[AW 8]]*10+Tabel2[[#This Row],[BONUS 8]]</f>
        <v>0</v>
      </c>
      <c r="BK64">
        <v>1</v>
      </c>
      <c r="BO64" s="162">
        <f>SUM(Tabel2[[#This Row],[V 9]]*10+Tabel2[[#This Row],[GT 9]])/Tabel2[[#This Row],[AW 9]]*10+Tabel2[[#This Row],[BONUS 9]]</f>
        <v>0</v>
      </c>
      <c r="BQ64">
        <v>1</v>
      </c>
      <c r="BU64" s="23">
        <f>SUM(Tabel2[[#This Row],[V 10]]*10+Tabel2[[#This Row],[GT 10]])/Tabel2[[#This Row],[AW 10]]*10+Tabel2[[#This Row],[BONUS 10]]</f>
        <v>0</v>
      </c>
      <c r="BV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4" s="22">
        <v>0</v>
      </c>
      <c r="BX64" s="22">
        <f>Tabel2[[#This Row],[Diploma]]-Tabel2[[#This Row],[Uitgeschreven]]</f>
        <v>0</v>
      </c>
      <c r="BY64" s="165" t="str">
        <f t="shared" si="0"/>
        <v>geen actie</v>
      </c>
      <c r="CA64" s="159">
        <f>Tabel2[[#This Row],[pnt t/m 2021/22]]</f>
        <v>0</v>
      </c>
      <c r="CB64" s="159">
        <f>Tabel2[[#This Row],[pnt 2022/2023]]</f>
        <v>185.14285714285714</v>
      </c>
      <c r="CC64" s="159">
        <f t="shared" si="1"/>
        <v>185.14285714285714</v>
      </c>
    </row>
    <row r="65" spans="1:81" x14ac:dyDescent="0.3">
      <c r="A65" s="22" t="s">
        <v>246</v>
      </c>
      <c r="B65" s="22" t="s">
        <v>165</v>
      </c>
      <c r="D65" s="22" t="s">
        <v>746</v>
      </c>
      <c r="E65" t="s">
        <v>255</v>
      </c>
      <c r="F65" s="22">
        <v>118501</v>
      </c>
      <c r="G65" s="25" t="s">
        <v>251</v>
      </c>
      <c r="H65" s="151">
        <f>Tabel2[[#This Row],[pnt t/m 2021/22]]+Tabel2[[#This Row],[pnt 2022/2023]]</f>
        <v>588.83333333333337</v>
      </c>
      <c r="I65">
        <v>2010</v>
      </c>
      <c r="J65">
        <v>2022</v>
      </c>
      <c r="K65" s="24">
        <f>Tabel2[[#This Row],[ijkdatum]]-Tabel2[[#This Row],[Geboren]]</f>
        <v>12</v>
      </c>
      <c r="L65" s="26">
        <f>Tabel2[[#This Row],[TTL 1]]+Tabel2[[#This Row],[TTL 2]]+Tabel2[[#This Row],[TTL 3]]+Tabel2[[#This Row],[TTL 4]]+Tabel2[[#This Row],[TTL 5]]+Tabel2[[#This Row],[TTL 6]]+Tabel2[[#This Row],[TTL 7]]+Tabel2[[#This Row],[TTL 8]]+Tabel2[[#This Row],[TTL 9]]+Tabel2[[#This Row],[TTL 10]]</f>
        <v>0</v>
      </c>
      <c r="M65" s="150">
        <v>588.83333333333337</v>
      </c>
      <c r="O65">
        <v>1</v>
      </c>
      <c r="S65" s="23">
        <f>SUM(Tabel2[[#This Row],[V 1]]*10+Tabel2[[#This Row],[GT 1]])/Tabel2[[#This Row],[AW 1]]*10+Tabel2[[#This Row],[BONUS 1]]</f>
        <v>0</v>
      </c>
      <c r="U65">
        <v>1</v>
      </c>
      <c r="Y65" s="23">
        <f>SUM(Tabel2[[#This Row],[V 2]]*10+Tabel2[[#This Row],[GT 2]])/Tabel2[[#This Row],[AW 2]]*10+Tabel2[[#This Row],[BONUS 2]]</f>
        <v>0</v>
      </c>
      <c r="AA65">
        <v>1</v>
      </c>
      <c r="AE65" s="23">
        <f>SUM(Tabel2[[#This Row],[V 3]]*10+Tabel2[[#This Row],[GT 3]])/Tabel2[[#This Row],[AW 3]]*10+Tabel2[[#This Row],[BONUS 3]]</f>
        <v>0</v>
      </c>
      <c r="AG65">
        <v>1</v>
      </c>
      <c r="AK65" s="23">
        <f>SUM(Tabel2[[#This Row],[V 4]]*10+Tabel2[[#This Row],[GT 4]])/Tabel2[[#This Row],[AW 4]]*10+Tabel2[[#This Row],[BONUS 4]]</f>
        <v>0</v>
      </c>
      <c r="AM65">
        <v>1</v>
      </c>
      <c r="AQ65" s="23">
        <f>SUM(Tabel2[[#This Row],[V 5]]*10+Tabel2[[#This Row],[GT 5]])/Tabel2[[#This Row],[AW 5]]*10+Tabel2[[#This Row],[BONUS 5]]</f>
        <v>0</v>
      </c>
      <c r="AS65">
        <v>1</v>
      </c>
      <c r="AW65" s="23">
        <f>SUM(Tabel2[[#This Row],[V 6]]*10+Tabel2[[#This Row],[GT 6]])/Tabel2[[#This Row],[AW 6]]*10+Tabel2[[#This Row],[BONUS 6]]</f>
        <v>0</v>
      </c>
      <c r="AY65">
        <v>1</v>
      </c>
      <c r="BC65" s="23">
        <f>SUM(Tabel2[[#This Row],[V 7]]*10+Tabel2[[#This Row],[GT 7]])/Tabel2[[#This Row],[AW 7]]*10+Tabel2[[#This Row],[BONUS 7]]</f>
        <v>0</v>
      </c>
      <c r="BE65">
        <v>1</v>
      </c>
      <c r="BI65" s="23">
        <f>SUM(Tabel2[[#This Row],[V 8]]*10+Tabel2[[#This Row],[GT 8]])/Tabel2[[#This Row],[AW 8]]*10+Tabel2[[#This Row],[BONUS 8]]</f>
        <v>0</v>
      </c>
      <c r="BK65">
        <v>1</v>
      </c>
      <c r="BO65" s="23">
        <f>SUM(Tabel2[[#This Row],[V 9]]*10+Tabel2[[#This Row],[GT 9]])/Tabel2[[#This Row],[AW 9]]*10+Tabel2[[#This Row],[BONUS 9]]</f>
        <v>0</v>
      </c>
      <c r="BQ65">
        <v>1</v>
      </c>
      <c r="BU65" s="23">
        <f>SUM(Tabel2[[#This Row],[V 10]]*10+Tabel2[[#This Row],[GT 10]])/Tabel2[[#This Row],[AW 10]]*10+Tabel2[[#This Row],[BONUS 10]]</f>
        <v>0</v>
      </c>
      <c r="BV6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5" s="22">
        <v>500</v>
      </c>
      <c r="BX65" s="30">
        <f>Tabel2[[#This Row],[Diploma]]-Tabel2[[#This Row],[Uitgeschreven]]</f>
        <v>0</v>
      </c>
      <c r="BY65" s="2" t="str">
        <f t="shared" si="0"/>
        <v>geen actie</v>
      </c>
      <c r="CA65" s="159">
        <f>Tabel2[[#This Row],[pnt t/m 2021/22]]</f>
        <v>588.83333333333337</v>
      </c>
      <c r="CB65" s="159">
        <f>Tabel2[[#This Row],[pnt 2022/2023]]</f>
        <v>0</v>
      </c>
      <c r="CC65" s="159">
        <f t="shared" si="1"/>
        <v>588.83333333333337</v>
      </c>
    </row>
    <row r="66" spans="1:81" x14ac:dyDescent="0.3">
      <c r="A66" s="22" t="s">
        <v>283</v>
      </c>
      <c r="B66" s="22" t="s">
        <v>165</v>
      </c>
      <c r="D66" s="22" t="s">
        <v>749</v>
      </c>
      <c r="E66" t="s">
        <v>314</v>
      </c>
      <c r="F66" s="22">
        <v>119495</v>
      </c>
      <c r="G66" s="25" t="s">
        <v>74</v>
      </c>
      <c r="H66" s="151">
        <f>Tabel2[[#This Row],[pnt t/m 2021/22]]+Tabel2[[#This Row],[pnt 2022/2023]]</f>
        <v>520</v>
      </c>
      <c r="I66">
        <v>2010</v>
      </c>
      <c r="J66">
        <v>2022</v>
      </c>
      <c r="K66" s="24">
        <f>Tabel2[[#This Row],[ijkdatum]]-Tabel2[[#This Row],[Geboren]]</f>
        <v>12</v>
      </c>
      <c r="L66" s="26">
        <f>Tabel2[[#This Row],[TTL 1]]+Tabel2[[#This Row],[TTL 2]]+Tabel2[[#This Row],[TTL 3]]+Tabel2[[#This Row],[TTL 4]]+Tabel2[[#This Row],[TTL 5]]+Tabel2[[#This Row],[TTL 6]]+Tabel2[[#This Row],[TTL 7]]+Tabel2[[#This Row],[TTL 8]]+Tabel2[[#This Row],[TTL 9]]+Tabel2[[#This Row],[TTL 10]]</f>
        <v>432</v>
      </c>
      <c r="M66" s="150">
        <v>88</v>
      </c>
      <c r="N66">
        <v>3</v>
      </c>
      <c r="O66">
        <v>10</v>
      </c>
      <c r="P66">
        <v>8</v>
      </c>
      <c r="Q66">
        <v>46</v>
      </c>
      <c r="S66" s="23">
        <f>SUM(Tabel2[[#This Row],[V 1]]*10+Tabel2[[#This Row],[GT 1]])/Tabel2[[#This Row],[AW 1]]*10+Tabel2[[#This Row],[BONUS 1]]</f>
        <v>126</v>
      </c>
      <c r="U66">
        <v>1</v>
      </c>
      <c r="Y66" s="23">
        <f>SUM(Tabel2[[#This Row],[V 2]]*10+Tabel2[[#This Row],[GT 2]])/Tabel2[[#This Row],[AW 2]]*10+Tabel2[[#This Row],[BONUS 2]]</f>
        <v>0</v>
      </c>
      <c r="Z66">
        <v>3</v>
      </c>
      <c r="AA66">
        <v>10</v>
      </c>
      <c r="AB66">
        <v>5</v>
      </c>
      <c r="AC66">
        <v>43</v>
      </c>
      <c r="AE66" s="23">
        <f>SUM(Tabel2[[#This Row],[V 3]]*10+Tabel2[[#This Row],[GT 3]])/Tabel2[[#This Row],[AW 3]]*10+Tabel2[[#This Row],[BONUS 3]]</f>
        <v>93</v>
      </c>
      <c r="AF66">
        <v>2</v>
      </c>
      <c r="AG66">
        <v>10</v>
      </c>
      <c r="AH66">
        <v>5</v>
      </c>
      <c r="AI66">
        <v>38</v>
      </c>
      <c r="AK66" s="23">
        <f>SUM(Tabel2[[#This Row],[V 4]]*10+Tabel2[[#This Row],[GT 4]])/Tabel2[[#This Row],[AW 4]]*10+Tabel2[[#This Row],[BONUS 4]]</f>
        <v>88</v>
      </c>
      <c r="AL66">
        <v>2</v>
      </c>
      <c r="AM66">
        <v>10</v>
      </c>
      <c r="AN66">
        <v>8</v>
      </c>
      <c r="AO66">
        <v>45</v>
      </c>
      <c r="AQ66" s="23">
        <f>SUM(Tabel2[[#This Row],[V 5]]*10+Tabel2[[#This Row],[GT 5]])/Tabel2[[#This Row],[AW 5]]*10+Tabel2[[#This Row],[BONUS 5]]</f>
        <v>125</v>
      </c>
      <c r="AS66">
        <v>1</v>
      </c>
      <c r="AW66" s="23">
        <f>SUM(Tabel2[[#This Row],[V 6]]*10+Tabel2[[#This Row],[GT 6]])/Tabel2[[#This Row],[AW 6]]*10+Tabel2[[#This Row],[BONUS 6]]</f>
        <v>0</v>
      </c>
      <c r="AY66">
        <v>1</v>
      </c>
      <c r="BC66" s="23">
        <f>SUM(Tabel2[[#This Row],[V 7]]*10+Tabel2[[#This Row],[GT 7]])/Tabel2[[#This Row],[AW 7]]*10+Tabel2[[#This Row],[BONUS 7]]</f>
        <v>0</v>
      </c>
      <c r="BE66">
        <v>1</v>
      </c>
      <c r="BI66" s="23">
        <f>SUM(Tabel2[[#This Row],[V 8]]*10+Tabel2[[#This Row],[GT 8]])/Tabel2[[#This Row],[AW 8]]*10+Tabel2[[#This Row],[BONUS 8]]</f>
        <v>0</v>
      </c>
      <c r="BK66">
        <v>1</v>
      </c>
      <c r="BO66" s="23">
        <f>SUM(Tabel2[[#This Row],[V 9]]*10+Tabel2[[#This Row],[GT 9]])/Tabel2[[#This Row],[AW 9]]*10+Tabel2[[#This Row],[BONUS 9]]</f>
        <v>0</v>
      </c>
      <c r="BQ66">
        <v>1</v>
      </c>
      <c r="BU66" s="23">
        <f>SUM(Tabel2[[#This Row],[V 10]]*10+Tabel2[[#This Row],[GT 10]])/Tabel2[[#This Row],[AW 10]]*10+Tabel2[[#This Row],[BONUS 10]]</f>
        <v>0</v>
      </c>
      <c r="BV6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6" s="22">
        <v>500</v>
      </c>
      <c r="BX66" s="30">
        <f>Tabel2[[#This Row],[Diploma]]-Tabel2[[#This Row],[Uitgeschreven]]</f>
        <v>0</v>
      </c>
      <c r="BY66" s="2" t="str">
        <f t="shared" si="0"/>
        <v>geen actie</v>
      </c>
      <c r="CA66" s="159">
        <f>Tabel2[[#This Row],[pnt t/m 2021/22]]</f>
        <v>88</v>
      </c>
      <c r="CB66" s="159">
        <f>Tabel2[[#This Row],[pnt 2022/2023]]</f>
        <v>432</v>
      </c>
      <c r="CC66" s="159">
        <f t="shared" si="1"/>
        <v>520</v>
      </c>
    </row>
    <row r="67" spans="1:81" x14ac:dyDescent="0.3">
      <c r="A67" s="22" t="s">
        <v>246</v>
      </c>
      <c r="B67" s="22" t="s">
        <v>165</v>
      </c>
      <c r="D67" s="22" t="s">
        <v>749</v>
      </c>
      <c r="E67" t="s">
        <v>272</v>
      </c>
      <c r="F67" s="22">
        <v>119173</v>
      </c>
      <c r="G67" s="25" t="s">
        <v>59</v>
      </c>
      <c r="H67" s="151">
        <f>Tabel2[[#This Row],[pnt t/m 2021/22]]+Tabel2[[#This Row],[pnt 2022/2023]]</f>
        <v>767.34523809523796</v>
      </c>
      <c r="I67">
        <v>2011</v>
      </c>
      <c r="J67">
        <v>2022</v>
      </c>
      <c r="K67" s="24">
        <f>Tabel2[[#This Row],[ijkdatum]]-Tabel2[[#This Row],[Geboren]]</f>
        <v>11</v>
      </c>
      <c r="L67" s="26">
        <f>Tabel2[[#This Row],[TTL 1]]+Tabel2[[#This Row],[TTL 2]]+Tabel2[[#This Row],[TTL 3]]+Tabel2[[#This Row],[TTL 4]]+Tabel2[[#This Row],[TTL 5]]+Tabel2[[#This Row],[TTL 6]]+Tabel2[[#This Row],[TTL 7]]+Tabel2[[#This Row],[TTL 8]]+Tabel2[[#This Row],[TTL 9]]+Tabel2[[#This Row],[TTL 10]]</f>
        <v>680.67857142857133</v>
      </c>
      <c r="M67" s="150">
        <v>86.666666666666657</v>
      </c>
      <c r="N67">
        <v>7</v>
      </c>
      <c r="O67">
        <v>10</v>
      </c>
      <c r="P67">
        <v>5</v>
      </c>
      <c r="Q67">
        <v>36</v>
      </c>
      <c r="R67">
        <v>100</v>
      </c>
      <c r="S67" s="23">
        <f>SUM(Tabel2[[#This Row],[V 1]]*10+Tabel2[[#This Row],[GT 1]])/Tabel2[[#This Row],[AW 1]]*10+Tabel2[[#This Row],[BONUS 1]]</f>
        <v>186</v>
      </c>
      <c r="T67">
        <v>14</v>
      </c>
      <c r="U67">
        <v>9</v>
      </c>
      <c r="V67">
        <v>9</v>
      </c>
      <c r="W67">
        <v>90</v>
      </c>
      <c r="Y67" s="23">
        <f>SUM(Tabel2[[#This Row],[V 2]]*10+Tabel2[[#This Row],[GT 2]]/2)/Tabel2[[#This Row],[AW 2]]*10+Tabel2[[#This Row],[BONUS 2]]</f>
        <v>150</v>
      </c>
      <c r="AA67">
        <v>1</v>
      </c>
      <c r="AE67" s="23">
        <f>SUM(Tabel2[[#This Row],[V 3]]*10+Tabel2[[#This Row],[GT 3]])/Tabel2[[#This Row],[AW 3]]*10+Tabel2[[#This Row],[BONUS 3]]</f>
        <v>0</v>
      </c>
      <c r="AF67">
        <v>11</v>
      </c>
      <c r="AG67">
        <v>7</v>
      </c>
      <c r="AH67">
        <v>6</v>
      </c>
      <c r="AI67">
        <v>34</v>
      </c>
      <c r="AK67" s="23">
        <f>SUM(Tabel2[[#This Row],[V 4]]*10+Tabel2[[#This Row],[GT 4]])/Tabel2[[#This Row],[AW 4]]*10+Tabel2[[#This Row],[BONUS 4]]</f>
        <v>134.28571428571428</v>
      </c>
      <c r="AL67">
        <v>13</v>
      </c>
      <c r="AM67">
        <v>8</v>
      </c>
      <c r="AN67">
        <v>3</v>
      </c>
      <c r="AO67">
        <v>31</v>
      </c>
      <c r="AQ67" s="23">
        <f>SUM(Tabel2[[#This Row],[V 5]]*10+Tabel2[[#This Row],[GT 5]])/Tabel2[[#This Row],[AW 5]]*10+Tabel2[[#This Row],[BONUS 5]]</f>
        <v>76.25</v>
      </c>
      <c r="AR67">
        <v>17</v>
      </c>
      <c r="AS67">
        <v>14</v>
      </c>
      <c r="AT67">
        <v>5</v>
      </c>
      <c r="AU67">
        <v>37</v>
      </c>
      <c r="AW67" s="23">
        <f>SUM(Tabel2[[#This Row],[V 6]]*10+Tabel2[[#This Row],[GT 6]])/Tabel2[[#This Row],[AW 6]]*10+Tabel2[[#This Row],[BONUS 6]]</f>
        <v>62.142857142857146</v>
      </c>
      <c r="AX67">
        <v>16</v>
      </c>
      <c r="AY67">
        <v>15</v>
      </c>
      <c r="AZ67">
        <v>6</v>
      </c>
      <c r="BA67">
        <v>48</v>
      </c>
      <c r="BC67" s="23">
        <f>SUM(Tabel2[[#This Row],[V 7]]*10+Tabel2[[#This Row],[GT 7]])/Tabel2[[#This Row],[AW 7]]*10+Tabel2[[#This Row],[BONUS 7]]</f>
        <v>72</v>
      </c>
      <c r="BE67">
        <v>1</v>
      </c>
      <c r="BI67" s="23">
        <f>SUM(Tabel2[[#This Row],[V 8]]*10+Tabel2[[#This Row],[GT 8]])/Tabel2[[#This Row],[AW 8]]*10+Tabel2[[#This Row],[BONUS 8]]</f>
        <v>0</v>
      </c>
      <c r="BK67">
        <v>1</v>
      </c>
      <c r="BO67" s="23">
        <f>SUM(Tabel2[[#This Row],[V 9]]*10+Tabel2[[#This Row],[GT 9]])/Tabel2[[#This Row],[AW 9]]*10+Tabel2[[#This Row],[BONUS 9]]</f>
        <v>0</v>
      </c>
      <c r="BQ67">
        <v>1</v>
      </c>
      <c r="BU67" s="23">
        <f>SUM(Tabel2[[#This Row],[V 10]]*10+Tabel2[[#This Row],[GT 10]])/Tabel2[[#This Row],[AW 10]]*10+Tabel2[[#This Row],[BONUS 10]]</f>
        <v>0</v>
      </c>
      <c r="BV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7" s="22">
        <v>500</v>
      </c>
      <c r="BX67" s="30">
        <f>Tabel2[[#This Row],[Diploma]]-Tabel2[[#This Row],[Uitgeschreven]]</f>
        <v>250</v>
      </c>
      <c r="BY67" s="2" t="str">
        <f t="shared" si="0"/>
        <v>diploma uitschrijven: 750 punten</v>
      </c>
      <c r="CA67" s="159">
        <f>Tabel2[[#This Row],[pnt t/m 2021/22]]</f>
        <v>86.666666666666657</v>
      </c>
      <c r="CB67" s="159">
        <f>Tabel2[[#This Row],[pnt 2022/2023]]</f>
        <v>680.67857142857133</v>
      </c>
      <c r="CC67" s="159">
        <f t="shared" si="1"/>
        <v>767.34523809523796</v>
      </c>
    </row>
    <row r="68" spans="1:81" x14ac:dyDescent="0.3">
      <c r="A68" s="22" t="s">
        <v>270</v>
      </c>
      <c r="B68" s="22" t="s">
        <v>165</v>
      </c>
      <c r="D68" s="22" t="s">
        <v>747</v>
      </c>
      <c r="E68" t="s">
        <v>273</v>
      </c>
      <c r="F68" s="22">
        <v>119672</v>
      </c>
      <c r="G68" s="25" t="s">
        <v>59</v>
      </c>
      <c r="H68" s="151">
        <f>Tabel2[[#This Row],[pnt t/m 2021/22]]+Tabel2[[#This Row],[pnt 2022/2023]]</f>
        <v>137.40259740259739</v>
      </c>
      <c r="I68">
        <v>2011</v>
      </c>
      <c r="J68">
        <v>2022</v>
      </c>
      <c r="K68" s="24">
        <f>Tabel2[[#This Row],[ijkdatum]]-Tabel2[[#This Row],[Geboren]]</f>
        <v>11</v>
      </c>
      <c r="L68" s="26">
        <f>Tabel2[[#This Row],[TTL 1]]+Tabel2[[#This Row],[TTL 2]]+Tabel2[[#This Row],[TTL 3]]+Tabel2[[#This Row],[TTL 4]]+Tabel2[[#This Row],[TTL 5]]+Tabel2[[#This Row],[TTL 6]]+Tabel2[[#This Row],[TTL 7]]+Tabel2[[#This Row],[TTL 8]]+Tabel2[[#This Row],[TTL 9]]+Tabel2[[#This Row],[TTL 10]]</f>
        <v>112.85714285714286</v>
      </c>
      <c r="M68" s="150">
        <v>24.545454545454547</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F68">
        <v>11</v>
      </c>
      <c r="AG68">
        <v>7</v>
      </c>
      <c r="AH68">
        <v>5</v>
      </c>
      <c r="AI68">
        <v>29</v>
      </c>
      <c r="AK68" s="23">
        <f>SUM(Tabel2[[#This Row],[V 4]]*10+Tabel2[[#This Row],[GT 4]])/Tabel2[[#This Row],[AW 4]]*10+Tabel2[[#This Row],[BONUS 4]]</f>
        <v>112.85714285714286</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 t="shared" si="0"/>
        <v>geen actie</v>
      </c>
      <c r="CA68" s="159">
        <f>Tabel2[[#This Row],[pnt t/m 2021/22]]</f>
        <v>24.545454545454547</v>
      </c>
      <c r="CB68" s="159">
        <f>Tabel2[[#This Row],[pnt 2022/2023]]</f>
        <v>112.85714285714286</v>
      </c>
      <c r="CC68" s="159">
        <f t="shared" si="1"/>
        <v>137.40259740259739</v>
      </c>
    </row>
    <row r="69" spans="1:81" x14ac:dyDescent="0.3">
      <c r="A69" s="22" t="s">
        <v>206</v>
      </c>
      <c r="D69" s="22" t="s">
        <v>747</v>
      </c>
      <c r="E69" t="s">
        <v>644</v>
      </c>
      <c r="G69" s="25" t="s">
        <v>37</v>
      </c>
      <c r="H69" s="151">
        <f>Tabel2[[#This Row],[pnt t/m 2021/22]]+Tabel2[[#This Row],[pnt 2022/2023]]</f>
        <v>210.67307692307691</v>
      </c>
      <c r="I69">
        <v>2006</v>
      </c>
      <c r="J69">
        <v>2022</v>
      </c>
      <c r="K69" s="24">
        <f>Tabel2[[#This Row],[ijkdatum]]-Tabel2[[#This Row],[Geboren]]</f>
        <v>16</v>
      </c>
      <c r="L69" s="26">
        <f>Tabel2[[#This Row],[TTL 1]]+Tabel2[[#This Row],[TTL 2]]+Tabel2[[#This Row],[TTL 3]]+Tabel2[[#This Row],[TTL 4]]+Tabel2[[#This Row],[TTL 5]]+Tabel2[[#This Row],[TTL 6]]+Tabel2[[#This Row],[TTL 7]]+Tabel2[[#This Row],[TTL 8]]+Tabel2[[#This Row],[TTL 9]]+Tabel2[[#This Row],[TTL 10]]</f>
        <v>210.67307692307691</v>
      </c>
      <c r="M69" s="150"/>
      <c r="O69">
        <v>1</v>
      </c>
      <c r="S69" s="23">
        <f>SUM(Tabel2[[#This Row],[V 1]]*10+Tabel2[[#This Row],[GT 1]])/Tabel2[[#This Row],[AW 1]]*10+Tabel2[[#This Row],[BONUS 1]]</f>
        <v>0</v>
      </c>
      <c r="T69">
        <v>10</v>
      </c>
      <c r="U69">
        <v>13</v>
      </c>
      <c r="V69">
        <v>10</v>
      </c>
      <c r="W69">
        <v>52</v>
      </c>
      <c r="Y69" s="23">
        <f>SUM(Tabel2[[#This Row],[V 2]]*10+Tabel2[[#This Row],[GT 2]])/Tabel2[[#This Row],[AW 2]]*10+Tabel2[[#This Row],[BONUS 2]]</f>
        <v>116.92307692307692</v>
      </c>
      <c r="Z69">
        <v>16</v>
      </c>
      <c r="AA69">
        <v>8</v>
      </c>
      <c r="AB69">
        <v>5</v>
      </c>
      <c r="AC69">
        <v>25</v>
      </c>
      <c r="AE69" s="23">
        <f>SUM(Tabel2[[#This Row],[V 3]]*10+Tabel2[[#This Row],[GT 3]])/Tabel2[[#This Row],[AW 3]]*10+Tabel2[[#This Row],[BONUS 3]]</f>
        <v>93.75</v>
      </c>
      <c r="AG69">
        <v>1</v>
      </c>
      <c r="AK69" s="23">
        <f>SUM(Tabel2[[#This Row],[V 4]]*10+Tabel2[[#This Row],[GT 4]])/Tabel2[[#This Row],[AW 4]]*10+Tabel2[[#This Row],[BONUS 4]]</f>
        <v>0</v>
      </c>
      <c r="AM69">
        <v>1</v>
      </c>
      <c r="AQ69" s="23">
        <f>SUM(Tabel2[[#This Row],[V 5]]*10+Tabel2[[#This Row],[GT 5]])/Tabel2[[#This Row],[AW 5]]*10+Tabel2[[#This Row],[BONUS 5]]</f>
        <v>0</v>
      </c>
      <c r="AS69">
        <v>1</v>
      </c>
      <c r="AW69" s="2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23">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9" s="22">
        <v>0</v>
      </c>
      <c r="BX69" s="30">
        <f>Tabel2[[#This Row],[Diploma]]-Tabel2[[#This Row],[Uitgeschreven]]</f>
        <v>0</v>
      </c>
      <c r="BY69" s="2" t="str">
        <f t="shared" ref="BY69:BY132" si="2">IF(BX69=0,"geen actie",CONCATENATE("diploma uitschrijven: ",BV69," punten"))</f>
        <v>geen actie</v>
      </c>
      <c r="CA69" s="159">
        <f>Tabel2[[#This Row],[pnt t/m 2021/22]]</f>
        <v>0</v>
      </c>
      <c r="CB69" s="159">
        <f>Tabel2[[#This Row],[pnt 2022/2023]]</f>
        <v>210.67307692307691</v>
      </c>
      <c r="CC69" s="159">
        <f t="shared" si="1"/>
        <v>210.67307692307691</v>
      </c>
    </row>
    <row r="70" spans="1:81" x14ac:dyDescent="0.3">
      <c r="A70" s="22" t="s">
        <v>205</v>
      </c>
      <c r="B70" s="22" t="s">
        <v>165</v>
      </c>
      <c r="D70" s="22" t="s">
        <v>747</v>
      </c>
      <c r="E70" s="173" t="s">
        <v>701</v>
      </c>
      <c r="F70" s="22">
        <v>118094</v>
      </c>
      <c r="G70" s="25" t="s">
        <v>29</v>
      </c>
      <c r="H70" s="23">
        <f>Tabel2[[#This Row],[pnt t/m 2021/22]]+Tabel2[[#This Row],[pnt 2022/2023]]</f>
        <v>87.5</v>
      </c>
      <c r="I70">
        <v>2008</v>
      </c>
      <c r="J70">
        <v>2022</v>
      </c>
      <c r="K70" s="24">
        <f>Tabel2[[#This Row],[ijkdatum]]-Tabel2[[#This Row],[Geboren]]</f>
        <v>14</v>
      </c>
      <c r="L70" s="25">
        <f>Tabel2[[#This Row],[TTL 1]]+Tabel2[[#This Row],[TTL 2]]+Tabel2[[#This Row],[TTL 3]]+Tabel2[[#This Row],[TTL 4]]+Tabel2[[#This Row],[TTL 5]]+Tabel2[[#This Row],[TTL 6]]+Tabel2[[#This Row],[TTL 7]]+Tabel2[[#This Row],[TTL 8]]+Tabel2[[#This Row],[TTL 9]]+Tabel2[[#This Row],[TTL 10]]</f>
        <v>87.5</v>
      </c>
      <c r="M70" s="162"/>
      <c r="O70">
        <v>1</v>
      </c>
      <c r="S70" s="162">
        <f>SUM(Tabel2[[#This Row],[V 1]]*10+Tabel2[[#This Row],[GT 1]])/Tabel2[[#This Row],[AW 1]]*10+Tabel2[[#This Row],[BONUS 1]]</f>
        <v>0</v>
      </c>
      <c r="U70">
        <v>1</v>
      </c>
      <c r="Y70" s="162">
        <f>SUM(Tabel2[[#This Row],[V 2]]*10+Tabel2[[#This Row],[GT 2]])/Tabel2[[#This Row],[AW 2]]*10+Tabel2[[#This Row],[BONUS 2]]</f>
        <v>0</v>
      </c>
      <c r="AA70">
        <v>1</v>
      </c>
      <c r="AE70" s="162">
        <f>SUM(Tabel2[[#This Row],[V 3]]*10+Tabel2[[#This Row],[GT 3]])/Tabel2[[#This Row],[AW 3]]*10+Tabel2[[#This Row],[BONUS 3]]</f>
        <v>0</v>
      </c>
      <c r="AG70">
        <v>1</v>
      </c>
      <c r="AK70" s="162">
        <f>SUM(Tabel2[[#This Row],[V 4]]*10+Tabel2[[#This Row],[GT 4]])/Tabel2[[#This Row],[AW 4]]*10+Tabel2[[#This Row],[BONUS 4]]</f>
        <v>0</v>
      </c>
      <c r="AL70">
        <v>6</v>
      </c>
      <c r="AM70">
        <v>8</v>
      </c>
      <c r="AN70">
        <v>4</v>
      </c>
      <c r="AO70">
        <v>30</v>
      </c>
      <c r="AQ70" s="162">
        <f>SUM(Tabel2[[#This Row],[V 5]]*10+Tabel2[[#This Row],[GT 5]])/Tabel2[[#This Row],[AW 5]]*10+Tabel2[[#This Row],[BONUS 5]]</f>
        <v>87.5</v>
      </c>
      <c r="AS70">
        <v>1</v>
      </c>
      <c r="AW70" s="162">
        <f>SUM(Tabel2[[#This Row],[V 6]]*10+Tabel2[[#This Row],[GT 6]])/Tabel2[[#This Row],[AW 6]]*10+Tabel2[[#This Row],[BONUS 6]]</f>
        <v>0</v>
      </c>
      <c r="AY70">
        <v>1</v>
      </c>
      <c r="BC70" s="162">
        <f>SUM(Tabel2[[#This Row],[V 7]]*10+Tabel2[[#This Row],[GT 7]])/Tabel2[[#This Row],[AW 7]]*10+Tabel2[[#This Row],[BONUS 7]]</f>
        <v>0</v>
      </c>
      <c r="BE70">
        <v>1</v>
      </c>
      <c r="BI70" s="162">
        <f>SUM(Tabel2[[#This Row],[V 8]]*10+Tabel2[[#This Row],[GT 8]])/Tabel2[[#This Row],[AW 8]]*10+Tabel2[[#This Row],[BONUS 8]]</f>
        <v>0</v>
      </c>
      <c r="BK70">
        <v>1</v>
      </c>
      <c r="BO70" s="162">
        <f>SUM(Tabel2[[#This Row],[V 9]]*10+Tabel2[[#This Row],[GT 9]])/Tabel2[[#This Row],[AW 9]]*10+Tabel2[[#This Row],[BONUS 9]]</f>
        <v>0</v>
      </c>
      <c r="BQ70">
        <v>1</v>
      </c>
      <c r="BU70" s="23">
        <f>SUM(Tabel2[[#This Row],[V 10]]*10+Tabel2[[#This Row],[GT 10]])/Tabel2[[#This Row],[AW 10]]*10+Tabel2[[#This Row],[BONUS 10]]</f>
        <v>0</v>
      </c>
      <c r="BV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0" s="22">
        <v>0</v>
      </c>
      <c r="BX70" s="22">
        <f>Tabel2[[#This Row],[Diploma]]-Tabel2[[#This Row],[Uitgeschreven]]</f>
        <v>0</v>
      </c>
      <c r="BY70" s="165" t="str">
        <f t="shared" si="2"/>
        <v>geen actie</v>
      </c>
      <c r="CA70" s="159">
        <f>Tabel2[[#This Row],[pnt t/m 2021/22]]</f>
        <v>0</v>
      </c>
      <c r="CB70" s="159">
        <f>Tabel2[[#This Row],[pnt 2022/2023]]</f>
        <v>87.5</v>
      </c>
      <c r="CC70" s="159">
        <f t="shared" si="1"/>
        <v>87.5</v>
      </c>
    </row>
    <row r="71" spans="1:81" x14ac:dyDescent="0.3">
      <c r="A71" s="22" t="s">
        <v>270</v>
      </c>
      <c r="B71" s="22" t="s">
        <v>165</v>
      </c>
      <c r="D71" s="22" t="s">
        <v>746</v>
      </c>
      <c r="E71" t="s">
        <v>274</v>
      </c>
      <c r="F71" s="22">
        <v>119423</v>
      </c>
      <c r="G71" s="25" t="s">
        <v>19</v>
      </c>
      <c r="H71" s="151">
        <f>Tabel2[[#This Row],[pnt t/m 2021/22]]+Tabel2[[#This Row],[pnt 2022/2023]]</f>
        <v>187.97619047619048</v>
      </c>
      <c r="I71">
        <v>2011</v>
      </c>
      <c r="J71">
        <v>2022</v>
      </c>
      <c r="K71" s="24">
        <f>Tabel2[[#This Row],[ijkdatum]]-Tabel2[[#This Row],[Geboren]]</f>
        <v>11</v>
      </c>
      <c r="L71" s="26">
        <f>Tabel2[[#This Row],[TTL 1]]+Tabel2[[#This Row],[TTL 2]]+Tabel2[[#This Row],[TTL 3]]+Tabel2[[#This Row],[TTL 4]]+Tabel2[[#This Row],[TTL 5]]+Tabel2[[#This Row],[TTL 6]]+Tabel2[[#This Row],[TTL 7]]+Tabel2[[#This Row],[TTL 8]]+Tabel2[[#This Row],[TTL 9]]+Tabel2[[#This Row],[TTL 10]]</f>
        <v>97.142857142857139</v>
      </c>
      <c r="M71" s="150">
        <v>90.833333333333343</v>
      </c>
      <c r="O71">
        <v>1</v>
      </c>
      <c r="S71" s="23">
        <f>SUM(Tabel2[[#This Row],[V 1]]*10+Tabel2[[#This Row],[GT 1]])/Tabel2[[#This Row],[AW 1]]*10+Tabel2[[#This Row],[BONUS 1]]</f>
        <v>0</v>
      </c>
      <c r="U71">
        <v>1</v>
      </c>
      <c r="Y71" s="23">
        <f>SUM(Tabel2[[#This Row],[V 2]]*10+Tabel2[[#This Row],[GT 2]])/Tabel2[[#This Row],[AW 2]]*10+Tabel2[[#This Row],[BONUS 2]]</f>
        <v>0</v>
      </c>
      <c r="AA71">
        <v>1</v>
      </c>
      <c r="AE71" s="23">
        <f>SUM(Tabel2[[#This Row],[V 3]]*10+Tabel2[[#This Row],[GT 3]])/Tabel2[[#This Row],[AW 3]]*10+Tabel2[[#This Row],[BONUS 3]]</f>
        <v>0</v>
      </c>
      <c r="AG71">
        <v>1</v>
      </c>
      <c r="AK71" s="23">
        <f>SUM(Tabel2[[#This Row],[V 4]]*10+Tabel2[[#This Row],[GT 4]])/Tabel2[[#This Row],[AW 4]]*10+Tabel2[[#This Row],[BONUS 4]]</f>
        <v>0</v>
      </c>
      <c r="AM71">
        <v>1</v>
      </c>
      <c r="AQ71" s="23">
        <f>SUM(Tabel2[[#This Row],[V 5]]*10+Tabel2[[#This Row],[GT 5]])/Tabel2[[#This Row],[AW 5]]*10+Tabel2[[#This Row],[BONUS 5]]</f>
        <v>0</v>
      </c>
      <c r="AS71">
        <v>1</v>
      </c>
      <c r="AW71" s="23">
        <f>SUM(Tabel2[[#This Row],[V 6]]*10+Tabel2[[#This Row],[GT 6]])/Tabel2[[#This Row],[AW 6]]*10+Tabel2[[#This Row],[BONUS 6]]</f>
        <v>0</v>
      </c>
      <c r="AX71" t="s">
        <v>765</v>
      </c>
      <c r="AY71">
        <v>14</v>
      </c>
      <c r="AZ71">
        <v>8</v>
      </c>
      <c r="BA71">
        <v>56</v>
      </c>
      <c r="BC71" s="23">
        <f>SUM(Tabel2[[#This Row],[V 7]]*10+Tabel2[[#This Row],[GT 7]])/Tabel2[[#This Row],[AW 7]]*10+Tabel2[[#This Row],[BONUS 7]]</f>
        <v>97.142857142857139</v>
      </c>
      <c r="BE71">
        <v>1</v>
      </c>
      <c r="BI71" s="23">
        <f>SUM(Tabel2[[#This Row],[V 8]]*10+Tabel2[[#This Row],[GT 8]])/Tabel2[[#This Row],[AW 8]]*10+Tabel2[[#This Row],[BONUS 8]]</f>
        <v>0</v>
      </c>
      <c r="BK71">
        <v>1</v>
      </c>
      <c r="BO71" s="2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1" s="22">
        <v>0</v>
      </c>
      <c r="BX71" s="30">
        <f>Tabel2[[#This Row],[Diploma]]-Tabel2[[#This Row],[Uitgeschreven]]</f>
        <v>0</v>
      </c>
      <c r="BY71" s="2" t="str">
        <f t="shared" si="2"/>
        <v>geen actie</v>
      </c>
      <c r="CA71" s="159">
        <f>Tabel2[[#This Row],[pnt t/m 2021/22]]</f>
        <v>90.833333333333343</v>
      </c>
      <c r="CB71" s="159">
        <f>Tabel2[[#This Row],[pnt 2022/2023]]</f>
        <v>97.142857142857139</v>
      </c>
      <c r="CC71" s="159">
        <f t="shared" ref="CC71:CC134" si="3">CA71+CB71</f>
        <v>187.97619047619048</v>
      </c>
    </row>
    <row r="72" spans="1:81" x14ac:dyDescent="0.3">
      <c r="A72" s="22" t="s">
        <v>206</v>
      </c>
      <c r="D72" s="22" t="s">
        <v>747</v>
      </c>
      <c r="E72" t="s">
        <v>666</v>
      </c>
      <c r="G72" s="25" t="s">
        <v>49</v>
      </c>
      <c r="H72" s="23">
        <f>Tabel2[[#This Row],[pnt t/m 2021/22]]+Tabel2[[#This Row],[pnt 2022/2023]]</f>
        <v>16.666666666666668</v>
      </c>
      <c r="I72">
        <v>2013</v>
      </c>
      <c r="J72">
        <v>2022</v>
      </c>
      <c r="K72" s="24">
        <f>Tabel2[[#This Row],[ijkdatum]]-Tabel2[[#This Row],[Geboren]]</f>
        <v>9</v>
      </c>
      <c r="L72" s="26">
        <f>Tabel2[[#This Row],[TTL 1]]+Tabel2[[#This Row],[TTL 2]]+Tabel2[[#This Row],[TTL 3]]+Tabel2[[#This Row],[TTL 4]]+Tabel2[[#This Row],[TTL 5]]+Tabel2[[#This Row],[TTL 6]]+Tabel2[[#This Row],[TTL 7]]+Tabel2[[#This Row],[TTL 8]]+Tabel2[[#This Row],[TTL 9]]+Tabel2[[#This Row],[TTL 10]]</f>
        <v>16.666666666666668</v>
      </c>
      <c r="M72" s="162"/>
      <c r="O72">
        <v>1</v>
      </c>
      <c r="S72" s="162">
        <f>SUM(Tabel2[[#This Row],[V 1]]*10+Tabel2[[#This Row],[GT 1]])/Tabel2[[#This Row],[AW 1]]*10+Tabel2[[#This Row],[BONUS 1]]</f>
        <v>0</v>
      </c>
      <c r="U72">
        <v>1</v>
      </c>
      <c r="Y72" s="23">
        <f>SUM(Tabel2[[#This Row],[V 2]]*10+Tabel2[[#This Row],[GT 2]])/Tabel2[[#This Row],[AW 2]]*10+Tabel2[[#This Row],[BONUS 2]]</f>
        <v>0</v>
      </c>
      <c r="Z72">
        <v>10</v>
      </c>
      <c r="AA72">
        <v>12</v>
      </c>
      <c r="AB72">
        <v>0</v>
      </c>
      <c r="AC72">
        <v>20</v>
      </c>
      <c r="AE72" s="23">
        <f>SUM(Tabel2[[#This Row],[V 3]]*10+Tabel2[[#This Row],[GT 3]])/Tabel2[[#This Row],[AW 3]]*10+Tabel2[[#This Row],[BONUS 3]]</f>
        <v>16.666666666666668</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2" s="22">
        <v>0</v>
      </c>
      <c r="BX72" s="22">
        <f>Tabel2[[#This Row],[Diploma]]-Tabel2[[#This Row],[Uitgeschreven]]</f>
        <v>0</v>
      </c>
      <c r="BY72" s="165" t="str">
        <f t="shared" si="2"/>
        <v>geen actie</v>
      </c>
      <c r="CA72" s="159">
        <f>Tabel2[[#This Row],[pnt t/m 2021/22]]</f>
        <v>0</v>
      </c>
      <c r="CB72" s="159">
        <f>Tabel2[[#This Row],[pnt 2022/2023]]</f>
        <v>16.666666666666668</v>
      </c>
      <c r="CC72" s="159">
        <f t="shared" si="3"/>
        <v>16.666666666666668</v>
      </c>
    </row>
    <row r="73" spans="1:81" x14ac:dyDescent="0.3">
      <c r="A73" s="22" t="s">
        <v>270</v>
      </c>
      <c r="B73" s="22" t="s">
        <v>165</v>
      </c>
      <c r="D73" s="22" t="s">
        <v>747</v>
      </c>
      <c r="E73" t="s">
        <v>693</v>
      </c>
      <c r="F73" s="22">
        <v>119737</v>
      </c>
      <c r="G73" s="25" t="s">
        <v>59</v>
      </c>
      <c r="H73" s="23">
        <f>Tabel2[[#This Row],[pnt t/m 2021/22]]+Tabel2[[#This Row],[pnt 2022/2023]]</f>
        <v>48.571428571428569</v>
      </c>
      <c r="I73">
        <v>2011</v>
      </c>
      <c r="J73">
        <v>2022</v>
      </c>
      <c r="K73" s="24">
        <f>Tabel2[[#This Row],[ijkdatum]]-Tabel2[[#This Row],[Geboren]]</f>
        <v>11</v>
      </c>
      <c r="L73" s="172">
        <f>Tabel2[[#This Row],[TTL 1]]+Tabel2[[#This Row],[TTL 2]]+Tabel2[[#This Row],[TTL 3]]+Tabel2[[#This Row],[TTL 4]]+Tabel2[[#This Row],[TTL 5]]+Tabel2[[#This Row],[TTL 6]]+Tabel2[[#This Row],[TTL 7]]+Tabel2[[#This Row],[TTL 8]]+Tabel2[[#This Row],[TTL 9]]+Tabel2[[#This Row],[TTL 10]]</f>
        <v>48.571428571428569</v>
      </c>
      <c r="M73" s="162"/>
      <c r="O73">
        <v>1</v>
      </c>
      <c r="S73" s="162">
        <f>SUM(Tabel2[[#This Row],[V 1]]*10+Tabel2[[#This Row],[GT 1]])/Tabel2[[#This Row],[AW 1]]*10+Tabel2[[#This Row],[BONUS 1]]</f>
        <v>0</v>
      </c>
      <c r="U73">
        <v>1</v>
      </c>
      <c r="Y73" s="162">
        <f>SUM(Tabel2[[#This Row],[V 2]]*10+Tabel2[[#This Row],[GT 2]])/Tabel2[[#This Row],[AW 2]]*10+Tabel2[[#This Row],[BONUS 2]]</f>
        <v>0</v>
      </c>
      <c r="AA73">
        <v>1</v>
      </c>
      <c r="AE73" s="162">
        <f>SUM(Tabel2[[#This Row],[V 3]]*10+Tabel2[[#This Row],[GT 3]])/Tabel2[[#This Row],[AW 3]]*10+Tabel2[[#This Row],[BONUS 3]]</f>
        <v>0</v>
      </c>
      <c r="AF73">
        <v>11</v>
      </c>
      <c r="AG73">
        <v>7</v>
      </c>
      <c r="AH73">
        <v>2</v>
      </c>
      <c r="AI73">
        <v>14</v>
      </c>
      <c r="AK73" s="162">
        <f>SUM(Tabel2[[#This Row],[V 4]]*10+Tabel2[[#This Row],[GT 4]])/Tabel2[[#This Row],[AW 4]]*10+Tabel2[[#This Row],[BONUS 4]]</f>
        <v>48.571428571428569</v>
      </c>
      <c r="AM73">
        <v>1</v>
      </c>
      <c r="AQ73" s="162">
        <f>SUM(Tabel2[[#This Row],[V 5]]*10+Tabel2[[#This Row],[GT 5]])/Tabel2[[#This Row],[AW 5]]*10+Tabel2[[#This Row],[BONUS 5]]</f>
        <v>0</v>
      </c>
      <c r="AS73">
        <v>1</v>
      </c>
      <c r="AW73" s="162">
        <f>SUM(Tabel2[[#This Row],[V 6]]*10+Tabel2[[#This Row],[GT 6]])/Tabel2[[#This Row],[AW 6]]*10+Tabel2[[#This Row],[BONUS 6]]</f>
        <v>0</v>
      </c>
      <c r="AY73">
        <v>1</v>
      </c>
      <c r="BC73" s="162">
        <f>SUM(Tabel2[[#This Row],[V 7]]*10+Tabel2[[#This Row],[GT 7]])/Tabel2[[#This Row],[AW 7]]*10+Tabel2[[#This Row],[BONUS 7]]</f>
        <v>0</v>
      </c>
      <c r="BE73">
        <v>1</v>
      </c>
      <c r="BI73" s="162">
        <f>SUM(Tabel2[[#This Row],[V 8]]*10+Tabel2[[#This Row],[GT 8]])/Tabel2[[#This Row],[AW 8]]*10+Tabel2[[#This Row],[BONUS 8]]</f>
        <v>0</v>
      </c>
      <c r="BK73">
        <v>1</v>
      </c>
      <c r="BO73" s="162">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3" s="22">
        <v>0</v>
      </c>
      <c r="BX73" s="22">
        <f>Tabel2[[#This Row],[Diploma]]-Tabel2[[#This Row],[Uitgeschreven]]</f>
        <v>0</v>
      </c>
      <c r="BY73" s="165" t="str">
        <f t="shared" si="2"/>
        <v>geen actie</v>
      </c>
      <c r="CA73" s="159">
        <f>Tabel2[[#This Row],[pnt t/m 2021/22]]</f>
        <v>0</v>
      </c>
      <c r="CB73" s="159">
        <f>Tabel2[[#This Row],[pnt 2022/2023]]</f>
        <v>48.571428571428569</v>
      </c>
      <c r="CC73" s="159">
        <f t="shared" si="3"/>
        <v>48.571428571428569</v>
      </c>
    </row>
    <row r="74" spans="1:81" x14ac:dyDescent="0.3">
      <c r="A74" s="22" t="s">
        <v>206</v>
      </c>
      <c r="D74" s="22" t="s">
        <v>749</v>
      </c>
      <c r="E74" t="s">
        <v>629</v>
      </c>
      <c r="F74" s="22">
        <v>119768</v>
      </c>
      <c r="G74" s="25" t="s">
        <v>43</v>
      </c>
      <c r="H74" s="151">
        <f>Tabel2[[#This Row],[pnt t/m 2021/22]]+Tabel2[[#This Row],[pnt 2022/2023]]</f>
        <v>501.36111111111109</v>
      </c>
      <c r="I74">
        <v>2013</v>
      </c>
      <c r="J74">
        <v>2022</v>
      </c>
      <c r="K74" s="24">
        <f>Tabel2[[#This Row],[ijkdatum]]-Tabel2[[#This Row],[Geboren]]</f>
        <v>9</v>
      </c>
      <c r="L74" s="26">
        <f>Tabel2[[#This Row],[TTL 1]]+Tabel2[[#This Row],[TTL 2]]+Tabel2[[#This Row],[TTL 3]]+Tabel2[[#This Row],[TTL 4]]+Tabel2[[#This Row],[TTL 5]]+Tabel2[[#This Row],[TTL 6]]+Tabel2[[#This Row],[TTL 7]]+Tabel2[[#This Row],[TTL 8]]+Tabel2[[#This Row],[TTL 9]]+Tabel2[[#This Row],[TTL 10]]</f>
        <v>501.36111111111109</v>
      </c>
      <c r="M74" s="162"/>
      <c r="N74">
        <v>13</v>
      </c>
      <c r="O74">
        <v>9</v>
      </c>
      <c r="P74">
        <v>2</v>
      </c>
      <c r="Q74">
        <v>30</v>
      </c>
      <c r="S74" s="162">
        <f>SUM(Tabel2[[#This Row],[V 1]]*10+Tabel2[[#This Row],[GT 1]])/Tabel2[[#This Row],[AW 1]]*10+Tabel2[[#This Row],[BONUS 1]]</f>
        <v>55.555555555555557</v>
      </c>
      <c r="T74">
        <v>10</v>
      </c>
      <c r="U74">
        <v>12</v>
      </c>
      <c r="V74">
        <v>3</v>
      </c>
      <c r="W74">
        <v>32</v>
      </c>
      <c r="Y74" s="23">
        <f>SUM(Tabel2[[#This Row],[V 2]]*10+Tabel2[[#This Row],[GT 2]])/Tabel2[[#This Row],[AW 2]]*10+Tabel2[[#This Row],[BONUS 2]]</f>
        <v>51.666666666666671</v>
      </c>
      <c r="Z74">
        <v>10</v>
      </c>
      <c r="AA74">
        <v>12</v>
      </c>
      <c r="AB74">
        <v>9</v>
      </c>
      <c r="AC74">
        <v>54</v>
      </c>
      <c r="AE74" s="23">
        <f>SUM(Tabel2[[#This Row],[V 3]]*10+Tabel2[[#This Row],[GT 3]])/Tabel2[[#This Row],[AW 3]]*10+Tabel2[[#This Row],[BONUS 3]]</f>
        <v>120</v>
      </c>
      <c r="AF74">
        <v>7</v>
      </c>
      <c r="AG74">
        <v>9</v>
      </c>
      <c r="AH74">
        <v>1</v>
      </c>
      <c r="AI74">
        <v>25</v>
      </c>
      <c r="AK74" s="23">
        <f>SUM(Tabel2[[#This Row],[V 4]]*10+Tabel2[[#This Row],[GT 4]])/Tabel2[[#This Row],[AW 4]]*10+Tabel2[[#This Row],[BONUS 4]]</f>
        <v>38.888888888888886</v>
      </c>
      <c r="AM74">
        <v>1</v>
      </c>
      <c r="AQ74" s="23">
        <f>SUM(Tabel2[[#This Row],[V 5]]*10+Tabel2[[#This Row],[GT 5]])/Tabel2[[#This Row],[AW 5]]*10+Tabel2[[#This Row],[BONUS 5]]</f>
        <v>0</v>
      </c>
      <c r="AR74">
        <v>10</v>
      </c>
      <c r="AS74">
        <v>10</v>
      </c>
      <c r="AT74">
        <v>6</v>
      </c>
      <c r="AU74">
        <v>39</v>
      </c>
      <c r="AW74" s="23">
        <f>SUM(Tabel2[[#This Row],[V 6]]*10+Tabel2[[#This Row],[GT 6]])/Tabel2[[#This Row],[AW 6]]*10+Tabel2[[#This Row],[BONUS 6]]</f>
        <v>99</v>
      </c>
      <c r="AX74">
        <v>9</v>
      </c>
      <c r="AY74">
        <v>8</v>
      </c>
      <c r="AZ74">
        <v>7</v>
      </c>
      <c r="BA74">
        <v>39</v>
      </c>
      <c r="BC74" s="23">
        <f>SUM(Tabel2[[#This Row],[V 7]]*10+Tabel2[[#This Row],[GT 7]])/Tabel2[[#This Row],[AW 7]]*10+Tabel2[[#This Row],[BONUS 7]]</f>
        <v>136.25</v>
      </c>
      <c r="BE74">
        <v>1</v>
      </c>
      <c r="BI74" s="23">
        <f>SUM(Tabel2[[#This Row],[V 8]]*10+Tabel2[[#This Row],[GT 8]])/Tabel2[[#This Row],[AW 8]]*10+Tabel2[[#This Row],[BONUS 8]]</f>
        <v>0</v>
      </c>
      <c r="BK74">
        <v>1</v>
      </c>
      <c r="BO74" s="23">
        <f>SUM(Tabel2[[#This Row],[V 9]]*10+Tabel2[[#This Row],[GT 9]])/Tabel2[[#This Row],[AW 9]]*10+Tabel2[[#This Row],[BONUS 9]]</f>
        <v>0</v>
      </c>
      <c r="BQ74">
        <v>1</v>
      </c>
      <c r="BU74" s="23">
        <f>SUM(Tabel2[[#This Row],[V 10]]*10+Tabel2[[#This Row],[GT 10]])/Tabel2[[#This Row],[AW 10]]*10+Tabel2[[#This Row],[BONUS 10]]</f>
        <v>0</v>
      </c>
      <c r="BV7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4" s="22">
        <v>250</v>
      </c>
      <c r="BX74" s="22">
        <f>Tabel2[[#This Row],[Diploma]]-Tabel2[[#This Row],[Uitgeschreven]]</f>
        <v>250</v>
      </c>
      <c r="BY74" s="165" t="str">
        <f t="shared" si="2"/>
        <v>diploma uitschrijven: 500 punten</v>
      </c>
      <c r="CA74" s="159">
        <f>Tabel2[[#This Row],[pnt t/m 2021/22]]</f>
        <v>0</v>
      </c>
      <c r="CB74" s="159">
        <f>Tabel2[[#This Row],[pnt 2022/2023]]</f>
        <v>501.36111111111109</v>
      </c>
      <c r="CC74" s="159">
        <f t="shared" si="3"/>
        <v>501.36111111111109</v>
      </c>
    </row>
    <row r="75" spans="1:81" x14ac:dyDescent="0.3">
      <c r="A75" s="22" t="s">
        <v>283</v>
      </c>
      <c r="B75" s="22" t="s">
        <v>165</v>
      </c>
      <c r="D75" s="22" t="s">
        <v>747</v>
      </c>
      <c r="E75" t="s">
        <v>217</v>
      </c>
      <c r="F75" s="22">
        <v>116663</v>
      </c>
      <c r="G75" s="25" t="s">
        <v>32</v>
      </c>
      <c r="H75" s="151">
        <f>Tabel2[[#This Row],[pnt t/m 2021/22]]+Tabel2[[#This Row],[pnt 2022/2023]]</f>
        <v>396.7460317460318</v>
      </c>
      <c r="I75">
        <v>2009</v>
      </c>
      <c r="J75">
        <v>2022</v>
      </c>
      <c r="K75" s="24">
        <f>Tabel2[[#This Row],[ijkdatum]]-Tabel2[[#This Row],[Geboren]]</f>
        <v>13</v>
      </c>
      <c r="L75" s="26">
        <f>Tabel2[[#This Row],[TTL 1]]+Tabel2[[#This Row],[TTL 2]]+Tabel2[[#This Row],[TTL 3]]+Tabel2[[#This Row],[TTL 4]]+Tabel2[[#This Row],[TTL 5]]+Tabel2[[#This Row],[TTL 6]]+Tabel2[[#This Row],[TTL 7]]+Tabel2[[#This Row],[TTL 8]]+Tabel2[[#This Row],[TTL 9]]+Tabel2[[#This Row],[TTL 10]]</f>
        <v>132.85714285714286</v>
      </c>
      <c r="M75" s="150">
        <v>263.88888888888891</v>
      </c>
      <c r="N75">
        <v>2</v>
      </c>
      <c r="O75">
        <v>7</v>
      </c>
      <c r="P75">
        <v>6</v>
      </c>
      <c r="Q75">
        <v>33</v>
      </c>
      <c r="S75" s="23">
        <f>SUM(Tabel2[[#This Row],[V 1]]*10+Tabel2[[#This Row],[GT 1]])/Tabel2[[#This Row],[AW 1]]*10+Tabel2[[#This Row],[BONUS 1]]</f>
        <v>132.85714285714286</v>
      </c>
      <c r="U75">
        <v>1</v>
      </c>
      <c r="Y75" s="23">
        <f>SUM(Tabel2[[#This Row],[V 2]]*10+Tabel2[[#This Row],[GT 2]])/Tabel2[[#This Row],[AW 2]]*10+Tabel2[[#This Row],[BONUS 2]]</f>
        <v>0</v>
      </c>
      <c r="AA75">
        <v>1</v>
      </c>
      <c r="AE75" s="23">
        <f>SUM(Tabel2[[#This Row],[V 3]]*10+Tabel2[[#This Row],[GT 3]])/Tabel2[[#This Row],[AW 3]]*10+Tabel2[[#This Row],[BONUS 3]]</f>
        <v>0</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5" s="22">
        <v>250</v>
      </c>
      <c r="BX75" s="30">
        <f>Tabel2[[#This Row],[Diploma]]-Tabel2[[#This Row],[Uitgeschreven]]</f>
        <v>0</v>
      </c>
      <c r="BY75" s="2" t="str">
        <f t="shared" si="2"/>
        <v>geen actie</v>
      </c>
      <c r="CA75" s="159">
        <f>Tabel2[[#This Row],[pnt t/m 2021/22]]</f>
        <v>263.88888888888891</v>
      </c>
      <c r="CB75" s="159">
        <f>Tabel2[[#This Row],[pnt 2022/2023]]</f>
        <v>132.85714285714286</v>
      </c>
      <c r="CC75" s="159">
        <f t="shared" si="3"/>
        <v>396.7460317460318</v>
      </c>
    </row>
    <row r="76" spans="1:81" x14ac:dyDescent="0.3">
      <c r="A76" s="22" t="s">
        <v>205</v>
      </c>
      <c r="D76" s="22" t="s">
        <v>747</v>
      </c>
      <c r="E76" t="s">
        <v>734</v>
      </c>
      <c r="G76" s="25" t="s">
        <v>53</v>
      </c>
      <c r="H76" s="23">
        <f>Tabel2[[#This Row],[pnt t/m 2021/22]]+Tabel2[[#This Row],[pnt 2022/2023]]</f>
        <v>21.25</v>
      </c>
      <c r="I76">
        <v>2007</v>
      </c>
      <c r="J76">
        <v>2022</v>
      </c>
      <c r="K76" s="24">
        <f>Tabel2[[#This Row],[ijkdatum]]-Tabel2[[#This Row],[Geboren]]</f>
        <v>15</v>
      </c>
      <c r="L76" s="25">
        <f>Tabel2[[#This Row],[TTL 1]]+Tabel2[[#This Row],[TTL 2]]+Tabel2[[#This Row],[TTL 3]]+Tabel2[[#This Row],[TTL 4]]+Tabel2[[#This Row],[TTL 5]]+Tabel2[[#This Row],[TTL 6]]+Tabel2[[#This Row],[TTL 7]]+Tabel2[[#This Row],[TTL 8]]+Tabel2[[#This Row],[TTL 9]]+Tabel2[[#This Row],[TTL 10]]</f>
        <v>21.25</v>
      </c>
      <c r="M76" s="167"/>
      <c r="O76">
        <v>1</v>
      </c>
      <c r="S76" s="162">
        <f>SUM(Tabel2[[#This Row],[V 1]]*10+Tabel2[[#This Row],[GT 1]])/Tabel2[[#This Row],[AW 1]]*10+Tabel2[[#This Row],[BONUS 1]]</f>
        <v>0</v>
      </c>
      <c r="U76">
        <v>1</v>
      </c>
      <c r="Y76" s="162">
        <f>SUM(Tabel2[[#This Row],[V 2]]*10+Tabel2[[#This Row],[GT 2]])/Tabel2[[#This Row],[AW 2]]*10+Tabel2[[#This Row],[BONUS 2]]</f>
        <v>0</v>
      </c>
      <c r="AA76">
        <v>1</v>
      </c>
      <c r="AE76" s="162">
        <f>SUM(Tabel2[[#This Row],[V 3]]*10+Tabel2[[#This Row],[GT 3]])/Tabel2[[#This Row],[AW 3]]*10+Tabel2[[#This Row],[BONUS 3]]</f>
        <v>0</v>
      </c>
      <c r="AG76">
        <v>1</v>
      </c>
      <c r="AK76" s="162">
        <f>SUM(Tabel2[[#This Row],[V 4]]*10+Tabel2[[#This Row],[GT 4]])/Tabel2[[#This Row],[AW 4]]*10+Tabel2[[#This Row],[BONUS 4]]</f>
        <v>0</v>
      </c>
      <c r="AM76">
        <v>1</v>
      </c>
      <c r="AQ76" s="162">
        <f>SUM(Tabel2[[#This Row],[V 5]]*10+Tabel2[[#This Row],[GT 5]])/Tabel2[[#This Row],[AW 5]]*10+Tabel2[[#This Row],[BONUS 5]]</f>
        <v>0</v>
      </c>
      <c r="AR76">
        <v>5</v>
      </c>
      <c r="AS76">
        <v>8</v>
      </c>
      <c r="AT76">
        <v>0</v>
      </c>
      <c r="AU76">
        <v>17</v>
      </c>
      <c r="AW76" s="162">
        <f>SUM(Tabel2[[#This Row],[V 6]]*10+Tabel2[[#This Row],[GT 6]])/Tabel2[[#This Row],[AW 6]]*10+Tabel2[[#This Row],[BONUS 6]]</f>
        <v>21.25</v>
      </c>
      <c r="AY76">
        <v>1</v>
      </c>
      <c r="BC76" s="162">
        <f>SUM(Tabel2[[#This Row],[V 7]]*10+Tabel2[[#This Row],[GT 7]])/Tabel2[[#This Row],[AW 7]]*10+Tabel2[[#This Row],[BONUS 7]]</f>
        <v>0</v>
      </c>
      <c r="BE76">
        <v>1</v>
      </c>
      <c r="BI76" s="162">
        <f>SUM(Tabel2[[#This Row],[V 8]]*10+Tabel2[[#This Row],[GT 8]])/Tabel2[[#This Row],[AW 8]]*10+Tabel2[[#This Row],[BONUS 8]]</f>
        <v>0</v>
      </c>
      <c r="BK76">
        <v>1</v>
      </c>
      <c r="BO76" s="162">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6" s="22">
        <v>0</v>
      </c>
      <c r="BX76" s="22">
        <f>Tabel2[[#This Row],[Diploma]]-Tabel2[[#This Row],[Uitgeschreven]]</f>
        <v>0</v>
      </c>
      <c r="BY76" s="165" t="str">
        <f t="shared" si="2"/>
        <v>geen actie</v>
      </c>
      <c r="CA76" s="159">
        <f>Tabel2[[#This Row],[pnt t/m 2021/22]]</f>
        <v>0</v>
      </c>
      <c r="CB76" s="159">
        <f>Tabel2[[#This Row],[pnt 2022/2023]]</f>
        <v>21.25</v>
      </c>
      <c r="CC76" s="159">
        <f t="shared" si="3"/>
        <v>21.25</v>
      </c>
    </row>
    <row r="77" spans="1:81" x14ac:dyDescent="0.3">
      <c r="A77" s="22" t="s">
        <v>205</v>
      </c>
      <c r="B77" s="22" t="s">
        <v>165</v>
      </c>
      <c r="D77" s="22" t="s">
        <v>746</v>
      </c>
      <c r="E77" t="s">
        <v>174</v>
      </c>
      <c r="F77" s="22">
        <v>116385</v>
      </c>
      <c r="G77" s="25" t="s">
        <v>169</v>
      </c>
      <c r="H77" s="151">
        <f>Tabel2[[#This Row],[pnt t/m 2021/22]]+Tabel2[[#This Row],[pnt 2022/2023]]</f>
        <v>128.33333333333334</v>
      </c>
      <c r="I77">
        <v>2009</v>
      </c>
      <c r="J77">
        <v>2022</v>
      </c>
      <c r="K77" s="24">
        <f>Tabel2[[#This Row],[ijkdatum]]-Tabel2[[#This Row],[Geboren]]</f>
        <v>13</v>
      </c>
      <c r="L77" s="26">
        <f>Tabel2[[#This Row],[TTL 1]]+Tabel2[[#This Row],[TTL 2]]+Tabel2[[#This Row],[TTL 3]]+Tabel2[[#This Row],[TTL 4]]+Tabel2[[#This Row],[TTL 5]]+Tabel2[[#This Row],[TTL 6]]+Tabel2[[#This Row],[TTL 7]]+Tabel2[[#This Row],[TTL 8]]+Tabel2[[#This Row],[TTL 9]]+Tabel2[[#This Row],[TTL 10]]</f>
        <v>0</v>
      </c>
      <c r="M77" s="150">
        <v>128.33333333333334</v>
      </c>
      <c r="O77">
        <v>1</v>
      </c>
      <c r="S77" s="23">
        <f>SUM(Tabel2[[#This Row],[V 1]]*10+Tabel2[[#This Row],[GT 1]])/Tabel2[[#This Row],[AW 1]]*10+Tabel2[[#This Row],[BONUS 1]]</f>
        <v>0</v>
      </c>
      <c r="U77">
        <v>1</v>
      </c>
      <c r="Y77" s="23">
        <f>SUM(Tabel2[[#This Row],[V 2]]*10+Tabel2[[#This Row],[GT 2]])/Tabel2[[#This Row],[AW 2]]*10+Tabel2[[#This Row],[BONUS 2]]</f>
        <v>0</v>
      </c>
      <c r="AA77">
        <v>1</v>
      </c>
      <c r="AE77" s="23">
        <f>SUM(Tabel2[[#This Row],[V 3]]*10+Tabel2[[#This Row],[GT 3]])/Tabel2[[#This Row],[AW 3]]*10+Tabel2[[#This Row],[BONUS 3]]</f>
        <v>0</v>
      </c>
      <c r="AG77">
        <v>1</v>
      </c>
      <c r="AK77" s="23">
        <f>SUM(Tabel2[[#This Row],[V 4]]*10+Tabel2[[#This Row],[GT 4]])/Tabel2[[#This Row],[AW 4]]*10+Tabel2[[#This Row],[BONUS 4]]</f>
        <v>0</v>
      </c>
      <c r="AM77">
        <v>1</v>
      </c>
      <c r="AQ77" s="23">
        <f>SUM(Tabel2[[#This Row],[V 5]]*10+Tabel2[[#This Row],[GT 5]])/Tabel2[[#This Row],[AW 5]]*10+Tabel2[[#This Row],[BONUS 5]]</f>
        <v>0</v>
      </c>
      <c r="AS77">
        <v>1</v>
      </c>
      <c r="AW77" s="23">
        <f>SUM(Tabel2[[#This Row],[V 6]]*10+Tabel2[[#This Row],[GT 6]])/Tabel2[[#This Row],[AW 6]]*10+Tabel2[[#This Row],[BONUS 6]]</f>
        <v>0</v>
      </c>
      <c r="AY77">
        <v>1</v>
      </c>
      <c r="BC77" s="23">
        <f>SUM(Tabel2[[#This Row],[V 7]]*10+Tabel2[[#This Row],[GT 7]])/Tabel2[[#This Row],[AW 7]]*10+Tabel2[[#This Row],[BONUS 7]]</f>
        <v>0</v>
      </c>
      <c r="BE77">
        <v>1</v>
      </c>
      <c r="BI77" s="23">
        <f>SUM(Tabel2[[#This Row],[V 8]]*10+Tabel2[[#This Row],[GT 8]])/Tabel2[[#This Row],[AW 8]]*10+Tabel2[[#This Row],[BONUS 8]]</f>
        <v>0</v>
      </c>
      <c r="BK77">
        <v>1</v>
      </c>
      <c r="BO77" s="23">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7" s="22">
        <v>0</v>
      </c>
      <c r="BX77" s="30">
        <f>Tabel2[[#This Row],[Diploma]]-Tabel2[[#This Row],[Uitgeschreven]]</f>
        <v>0</v>
      </c>
      <c r="BY77" s="2" t="str">
        <f t="shared" si="2"/>
        <v>geen actie</v>
      </c>
      <c r="CA77" s="159">
        <f>Tabel2[[#This Row],[pnt t/m 2021/22]]</f>
        <v>128.33333333333334</v>
      </c>
      <c r="CB77" s="159">
        <f>Tabel2[[#This Row],[pnt 2022/2023]]</f>
        <v>0</v>
      </c>
      <c r="CC77" s="159">
        <f t="shared" si="3"/>
        <v>128.33333333333334</v>
      </c>
    </row>
    <row r="78" spans="1:81" x14ac:dyDescent="0.3">
      <c r="A78" s="22" t="s">
        <v>205</v>
      </c>
      <c r="D78" s="22" t="s">
        <v>747</v>
      </c>
      <c r="E78" t="s">
        <v>678</v>
      </c>
      <c r="G78" s="25" t="s">
        <v>53</v>
      </c>
      <c r="H78" s="151">
        <f>Tabel2[[#This Row],[pnt t/m 2021/22]]+Tabel2[[#This Row],[pnt 2022/2023]]</f>
        <v>334.77777777777783</v>
      </c>
      <c r="I78">
        <v>2008</v>
      </c>
      <c r="J78">
        <v>2022</v>
      </c>
      <c r="K78" s="24">
        <f>Tabel2[[#This Row],[ijkdatum]]-Tabel2[[#This Row],[Geboren]]</f>
        <v>14</v>
      </c>
      <c r="L78" s="26">
        <f>Tabel2[[#This Row],[TTL 1]]+Tabel2[[#This Row],[TTL 2]]+Tabel2[[#This Row],[TTL 3]]+Tabel2[[#This Row],[TTL 4]]+Tabel2[[#This Row],[TTL 5]]+Tabel2[[#This Row],[TTL 6]]+Tabel2[[#This Row],[TTL 7]]+Tabel2[[#This Row],[TTL 8]]+Tabel2[[#This Row],[TTL 9]]+Tabel2[[#This Row],[TTL 10]]</f>
        <v>114.44444444444446</v>
      </c>
      <c r="M78" s="150">
        <v>220.33333333333334</v>
      </c>
      <c r="O78">
        <v>6</v>
      </c>
      <c r="S78" s="23">
        <f>SUM(Tabel2[[#This Row],[V 1]]*10+Tabel2[[#This Row],[GT 1]])/Tabel2[[#This Row],[AW 1]]*10+Tabel2[[#This Row],[BONUS 1]]</f>
        <v>0</v>
      </c>
      <c r="U78">
        <v>1</v>
      </c>
      <c r="Y78" s="23">
        <f>SUM(Tabel2[[#This Row],[V 2]]*10+Tabel2[[#This Row],[GT 2]])/Tabel2[[#This Row],[AW 2]]*10+Tabel2[[#This Row],[BONUS 2]]</f>
        <v>0</v>
      </c>
      <c r="Z78">
        <v>6</v>
      </c>
      <c r="AA78">
        <v>9</v>
      </c>
      <c r="AB78">
        <v>5</v>
      </c>
      <c r="AC78">
        <v>38</v>
      </c>
      <c r="AE78" s="23">
        <f>SUM(Tabel2[[#This Row],[V 3]]*10+Tabel2[[#This Row],[GT 3]])/Tabel2[[#This Row],[AW 3]]*10+Tabel2[[#This Row],[BONUS 3]]</f>
        <v>97.777777777777786</v>
      </c>
      <c r="AF78">
        <v>9</v>
      </c>
      <c r="AG78">
        <v>6</v>
      </c>
      <c r="AH78">
        <v>0</v>
      </c>
      <c r="AI78">
        <v>10</v>
      </c>
      <c r="AK78" s="23">
        <f>SUM(Tabel2[[#This Row],[V 4]]*10+Tabel2[[#This Row],[GT 4]])/Tabel2[[#This Row],[AW 4]]*10+Tabel2[[#This Row],[BONUS 4]]</f>
        <v>16.666666666666668</v>
      </c>
      <c r="AM78">
        <v>1</v>
      </c>
      <c r="AQ78" s="23">
        <f>SUM(Tabel2[[#This Row],[V 5]]*10+Tabel2[[#This Row],[GT 5]])/Tabel2[[#This Row],[AW 5]]*10+Tabel2[[#This Row],[BONUS 5]]</f>
        <v>0</v>
      </c>
      <c r="AS78">
        <v>1</v>
      </c>
      <c r="AW78" s="23">
        <f>SUM(Tabel2[[#This Row],[V 6]]*10+Tabel2[[#This Row],[GT 6]])/Tabel2[[#This Row],[AW 6]]*10+Tabel2[[#This Row],[BONUS 6]]</f>
        <v>0</v>
      </c>
      <c r="AY78">
        <v>1</v>
      </c>
      <c r="BC78" s="23">
        <f>SUM(Tabel2[[#This Row],[V 7]]*10+Tabel2[[#This Row],[GT 7]])/Tabel2[[#This Row],[AW 7]]*10+Tabel2[[#This Row],[BONUS 7]]</f>
        <v>0</v>
      </c>
      <c r="BE78">
        <v>1</v>
      </c>
      <c r="BI78" s="23">
        <f>SUM(Tabel2[[#This Row],[V 8]]*10+Tabel2[[#This Row],[GT 8]])/Tabel2[[#This Row],[AW 8]]*10+Tabel2[[#This Row],[BONUS 8]]</f>
        <v>0</v>
      </c>
      <c r="BK78">
        <v>1</v>
      </c>
      <c r="BO78" s="23">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8" s="22">
        <v>250</v>
      </c>
      <c r="BX78" s="30">
        <f>Tabel2[[#This Row],[Diploma]]-Tabel2[[#This Row],[Uitgeschreven]]</f>
        <v>0</v>
      </c>
      <c r="BY78" s="2" t="str">
        <f t="shared" si="2"/>
        <v>geen actie</v>
      </c>
      <c r="CA78" s="159">
        <f>Tabel2[[#This Row],[pnt t/m 2021/22]]</f>
        <v>220.33333333333334</v>
      </c>
      <c r="CB78" s="159">
        <f>Tabel2[[#This Row],[pnt 2022/2023]]</f>
        <v>114.44444444444446</v>
      </c>
      <c r="CC78" s="159">
        <f t="shared" si="3"/>
        <v>334.77777777777783</v>
      </c>
    </row>
    <row r="79" spans="1:81" x14ac:dyDescent="0.3">
      <c r="A79" s="22" t="s">
        <v>246</v>
      </c>
      <c r="B79" s="22" t="s">
        <v>165</v>
      </c>
      <c r="D79" s="22" t="s">
        <v>749</v>
      </c>
      <c r="E79" t="s">
        <v>680</v>
      </c>
      <c r="F79" s="22">
        <v>119670</v>
      </c>
      <c r="G79" s="25" t="s">
        <v>59</v>
      </c>
      <c r="H79" s="151">
        <f>Tabel2[[#This Row],[pnt t/m 2021/22]]+Tabel2[[#This Row],[pnt 2022/2023]]</f>
        <v>365.54112554112555</v>
      </c>
      <c r="I79">
        <v>2010</v>
      </c>
      <c r="J79">
        <v>2022</v>
      </c>
      <c r="K79" s="24">
        <f>Tabel2[[#This Row],[ijkdatum]]-Tabel2[[#This Row],[Geboren]]</f>
        <v>12</v>
      </c>
      <c r="L79" s="26">
        <f>Tabel2[[#This Row],[TTL 1]]+Tabel2[[#This Row],[TTL 2]]+Tabel2[[#This Row],[TTL 3]]+Tabel2[[#This Row],[TTL 4]]+Tabel2[[#This Row],[TTL 5]]+Tabel2[[#This Row],[TTL 6]]+Tabel2[[#This Row],[TTL 7]]+Tabel2[[#This Row],[TTL 8]]+Tabel2[[#This Row],[TTL 9]]+Tabel2[[#This Row],[TTL 10]]</f>
        <v>239.17748917748918</v>
      </c>
      <c r="M79" s="150">
        <v>126.36363636363637</v>
      </c>
      <c r="O79">
        <v>1</v>
      </c>
      <c r="S79" s="23">
        <f>SUM(Tabel2[[#This Row],[V 1]]*10+Tabel2[[#This Row],[GT 1]])/Tabel2[[#This Row],[AW 1]]*10+Tabel2[[#This Row],[BONUS 1]]</f>
        <v>0</v>
      </c>
      <c r="U79">
        <v>1</v>
      </c>
      <c r="Y79" s="23">
        <f>SUM(Tabel2[[#This Row],[V 2]]*10+Tabel2[[#This Row],[GT 2]])/Tabel2[[#This Row],[AW 2]]*10+Tabel2[[#This Row],[BONUS 2]]</f>
        <v>0</v>
      </c>
      <c r="AA79">
        <v>1</v>
      </c>
      <c r="AE79" s="23">
        <f>SUM(Tabel2[[#This Row],[V 3]]*10+Tabel2[[#This Row],[GT 3]])/Tabel2[[#This Row],[AW 3]]*10+Tabel2[[#This Row],[BONUS 3]]</f>
        <v>0</v>
      </c>
      <c r="AF79">
        <v>6</v>
      </c>
      <c r="AG79">
        <v>11</v>
      </c>
      <c r="AH79">
        <v>3</v>
      </c>
      <c r="AI79">
        <v>33</v>
      </c>
      <c r="AK79" s="23">
        <f>SUM(Tabel2[[#This Row],[V 4]]*10+Tabel2[[#This Row],[GT 4]])/Tabel2[[#This Row],[AW 4]]*10+Tabel2[[#This Row],[BONUS 4]]</f>
        <v>57.272727272727273</v>
      </c>
      <c r="AL79">
        <v>13</v>
      </c>
      <c r="AM79">
        <v>8</v>
      </c>
      <c r="AN79">
        <v>3</v>
      </c>
      <c r="AO79">
        <v>26</v>
      </c>
      <c r="AQ79" s="23">
        <f>SUM(Tabel2[[#This Row],[V 5]]*10+Tabel2[[#This Row],[GT 5]])/Tabel2[[#This Row],[AW 5]]*10+Tabel2[[#This Row],[BONUS 5]]</f>
        <v>70</v>
      </c>
      <c r="AR79">
        <v>17</v>
      </c>
      <c r="AS79">
        <v>14</v>
      </c>
      <c r="AT79">
        <v>3</v>
      </c>
      <c r="AU79">
        <v>38</v>
      </c>
      <c r="AW79" s="23">
        <f>SUM(Tabel2[[#This Row],[V 6]]*10+Tabel2[[#This Row],[GT 6]])/Tabel2[[#This Row],[AW 6]]*10+Tabel2[[#This Row],[BONUS 6]]</f>
        <v>48.571428571428569</v>
      </c>
      <c r="AX79">
        <v>16</v>
      </c>
      <c r="AY79">
        <v>15</v>
      </c>
      <c r="AZ79">
        <v>5</v>
      </c>
      <c r="BA79">
        <v>45</v>
      </c>
      <c r="BC79" s="23">
        <f>SUM(Tabel2[[#This Row],[V 7]]*10+Tabel2[[#This Row],[GT 7]])/Tabel2[[#This Row],[AW 7]]*10+Tabel2[[#This Row],[BONUS 7]]</f>
        <v>63.333333333333329</v>
      </c>
      <c r="BE79">
        <v>1</v>
      </c>
      <c r="BI79" s="23">
        <f>SUM(Tabel2[[#This Row],[V 8]]*10+Tabel2[[#This Row],[GT 8]])/Tabel2[[#This Row],[AW 8]]*10+Tabel2[[#This Row],[BONUS 8]]</f>
        <v>0</v>
      </c>
      <c r="BK79">
        <v>1</v>
      </c>
      <c r="BO79" s="23">
        <f>SUM(Tabel2[[#This Row],[V 9]]*10+Tabel2[[#This Row],[GT 9]])/Tabel2[[#This Row],[AW 9]]*10+Tabel2[[#This Row],[BONUS 9]]</f>
        <v>0</v>
      </c>
      <c r="BQ79">
        <v>1</v>
      </c>
      <c r="BU79" s="23">
        <f>SUM(Tabel2[[#This Row],[V 10]]*10+Tabel2[[#This Row],[GT 10]])/Tabel2[[#This Row],[AW 10]]*10+Tabel2[[#This Row],[BONUS 10]]</f>
        <v>0</v>
      </c>
      <c r="BV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9" s="22">
        <v>250</v>
      </c>
      <c r="BX79" s="30">
        <f>Tabel2[[#This Row],[Diploma]]-Tabel2[[#This Row],[Uitgeschreven]]</f>
        <v>0</v>
      </c>
      <c r="BY79" s="2" t="str">
        <f t="shared" si="2"/>
        <v>geen actie</v>
      </c>
      <c r="CA79" s="159">
        <f>Tabel2[[#This Row],[pnt t/m 2021/22]]</f>
        <v>126.36363636363637</v>
      </c>
      <c r="CB79" s="159">
        <f>Tabel2[[#This Row],[pnt 2022/2023]]</f>
        <v>239.17748917748918</v>
      </c>
      <c r="CC79" s="159">
        <f t="shared" si="3"/>
        <v>365.54112554112555</v>
      </c>
    </row>
    <row r="80" spans="1:81" x14ac:dyDescent="0.3">
      <c r="A80" s="22" t="s">
        <v>206</v>
      </c>
      <c r="D80" s="22" t="s">
        <v>749</v>
      </c>
      <c r="E80" t="s">
        <v>218</v>
      </c>
      <c r="F80" s="22">
        <v>118713</v>
      </c>
      <c r="G80" s="25" t="s">
        <v>43</v>
      </c>
      <c r="H80" s="151">
        <f>Tabel2[[#This Row],[pnt t/m 2021/22]]+Tabel2[[#This Row],[pnt 2022/2023]]</f>
        <v>289.991452991453</v>
      </c>
      <c r="I80">
        <v>2011</v>
      </c>
      <c r="J80">
        <v>2022</v>
      </c>
      <c r="K80" s="24">
        <f>Tabel2[[#This Row],[ijkdatum]]-Tabel2[[#This Row],[Geboren]]</f>
        <v>11</v>
      </c>
      <c r="L80" s="26">
        <f>Tabel2[[#This Row],[TTL 1]]+Tabel2[[#This Row],[TTL 2]]+Tabel2[[#This Row],[TTL 3]]+Tabel2[[#This Row],[TTL 4]]+Tabel2[[#This Row],[TTL 5]]+Tabel2[[#This Row],[TTL 6]]+Tabel2[[#This Row],[TTL 7]]+Tabel2[[#This Row],[TTL 8]]+Tabel2[[#This Row],[TTL 9]]+Tabel2[[#This Row],[TTL 10]]</f>
        <v>249.991452991453</v>
      </c>
      <c r="M80" s="150">
        <v>40</v>
      </c>
      <c r="O80">
        <v>1</v>
      </c>
      <c r="S80" s="23">
        <f>SUM(Tabel2[[#This Row],[V 1]]*10+Tabel2[[#This Row],[GT 1]])/Tabel2[[#This Row],[AW 1]]*10+Tabel2[[#This Row],[BONUS 1]]</f>
        <v>0</v>
      </c>
      <c r="T80">
        <v>10</v>
      </c>
      <c r="U80">
        <v>13</v>
      </c>
      <c r="V80">
        <v>10</v>
      </c>
      <c r="W80">
        <v>57</v>
      </c>
      <c r="Y80" s="23">
        <f>SUM(Tabel2[[#This Row],[V 2]]*10+Tabel2[[#This Row],[GT 2]])/Tabel2[[#This Row],[AW 2]]*10+Tabel2[[#This Row],[BONUS 2]]</f>
        <v>120.76923076923077</v>
      </c>
      <c r="AA80">
        <v>1</v>
      </c>
      <c r="AE80" s="23">
        <f>SUM(Tabel2[[#This Row],[V 3]]*10+Tabel2[[#This Row],[GT 3]])/Tabel2[[#This Row],[AW 3]]*10+Tabel2[[#This Row],[BONUS 3]]</f>
        <v>0</v>
      </c>
      <c r="AF80">
        <v>7</v>
      </c>
      <c r="AG80">
        <v>9</v>
      </c>
      <c r="AH80">
        <v>3</v>
      </c>
      <c r="AI80">
        <v>26</v>
      </c>
      <c r="AK80" s="23">
        <f>SUM(Tabel2[[#This Row],[V 4]]*10+Tabel2[[#This Row],[GT 4]])/Tabel2[[#This Row],[AW 4]]*10+Tabel2[[#This Row],[BONUS 4]]</f>
        <v>62.222222222222221</v>
      </c>
      <c r="AL80">
        <v>10</v>
      </c>
      <c r="AM80">
        <v>10</v>
      </c>
      <c r="AN80">
        <v>4</v>
      </c>
      <c r="AO80">
        <v>27</v>
      </c>
      <c r="AQ80" s="23">
        <f>SUM(Tabel2[[#This Row],[V 5]]*10+Tabel2[[#This Row],[GT 5]])/Tabel2[[#This Row],[AW 5]]*10+Tabel2[[#This Row],[BONUS 5]]</f>
        <v>67</v>
      </c>
      <c r="AS80">
        <v>1</v>
      </c>
      <c r="AW80" s="23">
        <f>SUM(Tabel2[[#This Row],[V 6]]*10+Tabel2[[#This Row],[GT 6]])/Tabel2[[#This Row],[AW 6]]*10+Tabel2[[#This Row],[BONUS 6]]</f>
        <v>0</v>
      </c>
      <c r="AY80">
        <v>1</v>
      </c>
      <c r="BC80" s="23">
        <f>SUM(Tabel2[[#This Row],[V 7]]*10+Tabel2[[#This Row],[GT 7]])/Tabel2[[#This Row],[AW 7]]*10+Tabel2[[#This Row],[BONUS 7]]</f>
        <v>0</v>
      </c>
      <c r="BE80">
        <v>1</v>
      </c>
      <c r="BI80" s="23">
        <f>SUM(Tabel2[[#This Row],[V 8]]*10+Tabel2[[#This Row],[GT 8]])/Tabel2[[#This Row],[AW 8]]*10+Tabel2[[#This Row],[BONUS 8]]</f>
        <v>0</v>
      </c>
      <c r="BK80">
        <v>1</v>
      </c>
      <c r="BO80" s="23">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0" s="22">
        <v>250</v>
      </c>
      <c r="BX80" s="30">
        <f>Tabel2[[#This Row],[Diploma]]-Tabel2[[#This Row],[Uitgeschreven]]</f>
        <v>0</v>
      </c>
      <c r="BY80" s="2" t="str">
        <f t="shared" si="2"/>
        <v>geen actie</v>
      </c>
      <c r="CA80" s="159">
        <f>Tabel2[[#This Row],[pnt t/m 2021/22]]</f>
        <v>40</v>
      </c>
      <c r="CB80" s="159">
        <f>Tabel2[[#This Row],[pnt 2022/2023]]</f>
        <v>249.991452991453</v>
      </c>
      <c r="CC80" s="159">
        <f t="shared" si="3"/>
        <v>289.991452991453</v>
      </c>
    </row>
    <row r="81" spans="1:81" x14ac:dyDescent="0.3">
      <c r="A81" s="22" t="s">
        <v>283</v>
      </c>
      <c r="B81" s="22" t="s">
        <v>165</v>
      </c>
      <c r="D81" s="22" t="s">
        <v>747</v>
      </c>
      <c r="E81" t="s">
        <v>315</v>
      </c>
      <c r="F81" s="22">
        <v>118747</v>
      </c>
      <c r="G81" s="25" t="s">
        <v>35</v>
      </c>
      <c r="H81" s="151">
        <f>Tabel2[[#This Row],[pnt t/m 2021/22]]+Tabel2[[#This Row],[pnt 2022/2023]]</f>
        <v>178.75</v>
      </c>
      <c r="I81">
        <v>2010</v>
      </c>
      <c r="J81">
        <v>2022</v>
      </c>
      <c r="K81" s="24">
        <f>Tabel2[[#This Row],[ijkdatum]]-Tabel2[[#This Row],[Geboren]]</f>
        <v>12</v>
      </c>
      <c r="L81" s="26">
        <f>Tabel2[[#This Row],[TTL 1]]+Tabel2[[#This Row],[TTL 2]]+Tabel2[[#This Row],[TTL 3]]+Tabel2[[#This Row],[TTL 4]]+Tabel2[[#This Row],[TTL 5]]+Tabel2[[#This Row],[TTL 6]]+Tabel2[[#This Row],[TTL 7]]+Tabel2[[#This Row],[TTL 8]]+Tabel2[[#This Row],[TTL 9]]+Tabel2[[#This Row],[TTL 10]]</f>
        <v>110</v>
      </c>
      <c r="M81" s="150">
        <v>68.75</v>
      </c>
      <c r="O81">
        <v>1</v>
      </c>
      <c r="S81" s="23">
        <f>SUM(Tabel2[[#This Row],[V 1]]*10+Tabel2[[#This Row],[GT 1]])/Tabel2[[#This Row],[AW 1]]*10+Tabel2[[#This Row],[BONUS 1]]</f>
        <v>0</v>
      </c>
      <c r="U81">
        <v>1</v>
      </c>
      <c r="Y81" s="23">
        <f>SUM(Tabel2[[#This Row],[V 2]]*10+Tabel2[[#This Row],[GT 2]])/Tabel2[[#This Row],[AW 2]]*10+Tabel2[[#This Row],[BONUS 2]]</f>
        <v>0</v>
      </c>
      <c r="AA81">
        <v>1</v>
      </c>
      <c r="AE81" s="23">
        <f>SUM(Tabel2[[#This Row],[V 3]]*10+Tabel2[[#This Row],[GT 3]])/Tabel2[[#This Row],[AW 3]]*10+Tabel2[[#This Row],[BONUS 3]]</f>
        <v>0</v>
      </c>
      <c r="AF81">
        <v>2</v>
      </c>
      <c r="AG81">
        <v>10</v>
      </c>
      <c r="AH81">
        <v>4</v>
      </c>
      <c r="AI81">
        <v>32</v>
      </c>
      <c r="AK81" s="23">
        <f>SUM(Tabel2[[#This Row],[V 4]]*10+Tabel2[[#This Row],[GT 4]])/Tabel2[[#This Row],[AW 4]]*10+Tabel2[[#This Row],[BONUS 4]]</f>
        <v>72</v>
      </c>
      <c r="AL81">
        <v>2</v>
      </c>
      <c r="AM81">
        <v>10</v>
      </c>
      <c r="AN81">
        <v>2</v>
      </c>
      <c r="AO81">
        <v>18</v>
      </c>
      <c r="AQ81" s="23">
        <f>SUM(Tabel2[[#This Row],[V 5]]*10+Tabel2[[#This Row],[GT 5]])/Tabel2[[#This Row],[AW 5]]*10+Tabel2[[#This Row],[BONUS 5]]</f>
        <v>38</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1" s="22">
        <v>0</v>
      </c>
      <c r="BX81" s="30">
        <f>Tabel2[[#This Row],[Diploma]]-Tabel2[[#This Row],[Uitgeschreven]]</f>
        <v>0</v>
      </c>
      <c r="BY81" s="2" t="str">
        <f t="shared" si="2"/>
        <v>geen actie</v>
      </c>
      <c r="CA81" s="159">
        <f>Tabel2[[#This Row],[pnt t/m 2021/22]]</f>
        <v>68.75</v>
      </c>
      <c r="CB81" s="159">
        <f>Tabel2[[#This Row],[pnt 2022/2023]]</f>
        <v>110</v>
      </c>
      <c r="CC81" s="159">
        <f t="shared" si="3"/>
        <v>178.75</v>
      </c>
    </row>
    <row r="82" spans="1:81" x14ac:dyDescent="0.3">
      <c r="A82" s="22" t="s">
        <v>205</v>
      </c>
      <c r="B82" s="22" t="s">
        <v>165</v>
      </c>
      <c r="D82" s="22" t="s">
        <v>746</v>
      </c>
      <c r="E82" t="s">
        <v>175</v>
      </c>
      <c r="F82" s="22">
        <v>117538</v>
      </c>
      <c r="G82" s="25" t="s">
        <v>171</v>
      </c>
      <c r="H82" s="151">
        <f>Tabel2[[#This Row],[pnt t/m 2021/22]]+Tabel2[[#This Row],[pnt 2022/2023]]</f>
        <v>216.25</v>
      </c>
      <c r="I82">
        <v>2009</v>
      </c>
      <c r="J82">
        <v>2022</v>
      </c>
      <c r="K82" s="24">
        <f>Tabel2[[#This Row],[ijkdatum]]-Tabel2[[#This Row],[Geboren]]</f>
        <v>13</v>
      </c>
      <c r="L82" s="26">
        <f>Tabel2[[#This Row],[TTL 1]]+Tabel2[[#This Row],[TTL 2]]+Tabel2[[#This Row],[TTL 3]]+Tabel2[[#This Row],[TTL 4]]+Tabel2[[#This Row],[TTL 5]]+Tabel2[[#This Row],[TTL 6]]+Tabel2[[#This Row],[TTL 7]]+Tabel2[[#This Row],[TTL 8]]+Tabel2[[#This Row],[TTL 9]]+Tabel2[[#This Row],[TTL 10]]</f>
        <v>0</v>
      </c>
      <c r="M82" s="150">
        <v>216.25</v>
      </c>
      <c r="O82">
        <v>1</v>
      </c>
      <c r="S82" s="23">
        <f>SUM(Tabel2[[#This Row],[V 1]]*10+Tabel2[[#This Row],[GT 1]])/Tabel2[[#This Row],[AW 1]]*10+Tabel2[[#This Row],[BONUS 1]]</f>
        <v>0</v>
      </c>
      <c r="U82">
        <v>1</v>
      </c>
      <c r="Y82" s="23">
        <f>SUM(Tabel2[[#This Row],[V 2]]*10+Tabel2[[#This Row],[GT 2]])/Tabel2[[#This Row],[AW 2]]*10+Tabel2[[#This Row],[BONUS 2]]</f>
        <v>0</v>
      </c>
      <c r="AA82">
        <v>1</v>
      </c>
      <c r="AE82" s="23">
        <f>SUM(Tabel2[[#This Row],[V 3]]*10+Tabel2[[#This Row],[GT 3]])/Tabel2[[#This Row],[AW 3]]*10+Tabel2[[#This Row],[BONUS 3]]</f>
        <v>0</v>
      </c>
      <c r="AG82">
        <v>1</v>
      </c>
      <c r="AK82" s="23">
        <f>SUM(Tabel2[[#This Row],[V 4]]*10+Tabel2[[#This Row],[GT 4]])/Tabel2[[#This Row],[AW 4]]*10+Tabel2[[#This Row],[BONUS 4]]</f>
        <v>0</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2" s="22">
        <v>0</v>
      </c>
      <c r="BX82" s="30">
        <f>Tabel2[[#This Row],[Diploma]]-Tabel2[[#This Row],[Uitgeschreven]]</f>
        <v>0</v>
      </c>
      <c r="BY82" s="2" t="str">
        <f t="shared" si="2"/>
        <v>geen actie</v>
      </c>
      <c r="CA82" s="159">
        <f>Tabel2[[#This Row],[pnt t/m 2021/22]]</f>
        <v>216.25</v>
      </c>
      <c r="CB82" s="159">
        <f>Tabel2[[#This Row],[pnt 2022/2023]]</f>
        <v>0</v>
      </c>
      <c r="CC82" s="159">
        <f t="shared" si="3"/>
        <v>216.25</v>
      </c>
    </row>
    <row r="83" spans="1:81" x14ac:dyDescent="0.3">
      <c r="A83" s="22" t="s">
        <v>246</v>
      </c>
      <c r="B83" s="22" t="s">
        <v>165</v>
      </c>
      <c r="D83" s="22" t="s">
        <v>746</v>
      </c>
      <c r="E83" t="s">
        <v>753</v>
      </c>
      <c r="F83" s="22">
        <v>120627</v>
      </c>
      <c r="G83" s="25" t="s">
        <v>59</v>
      </c>
      <c r="H83" s="23">
        <f>Tabel2[[#This Row],[pnt t/m 2021/22]]+Tabel2[[#This Row],[pnt 2022/2023]]</f>
        <v>52</v>
      </c>
      <c r="I83">
        <v>2006</v>
      </c>
      <c r="J83">
        <v>2022</v>
      </c>
      <c r="K83" s="24">
        <f>Tabel2[[#This Row],[ijkdatum]]-Tabel2[[#This Row],[Geboren]]</f>
        <v>16</v>
      </c>
      <c r="L83" s="162">
        <f>Tabel2[[#This Row],[TTL 1]]+Tabel2[[#This Row],[TTL 2]]+Tabel2[[#This Row],[TTL 3]]+Tabel2[[#This Row],[TTL 4]]+Tabel2[[#This Row],[TTL 5]]+Tabel2[[#This Row],[TTL 6]]+Tabel2[[#This Row],[TTL 7]]+Tabel2[[#This Row],[TTL 8]]+Tabel2[[#This Row],[TTL 9]]+Tabel2[[#This Row],[TTL 10]]</f>
        <v>52</v>
      </c>
      <c r="M83" s="167"/>
      <c r="O83">
        <v>1</v>
      </c>
      <c r="S83" s="162">
        <f>SUM(Tabel2[[#This Row],[V 1]]*10+Tabel2[[#This Row],[GT 1]])/Tabel2[[#This Row],[AW 1]]*10+Tabel2[[#This Row],[BONUS 1]]</f>
        <v>0</v>
      </c>
      <c r="U83">
        <v>1</v>
      </c>
      <c r="Y83" s="162">
        <f>SUM(Tabel2[[#This Row],[V 2]]*10+Tabel2[[#This Row],[GT 2]])/Tabel2[[#This Row],[AW 2]]*10+Tabel2[[#This Row],[BONUS 2]]</f>
        <v>0</v>
      </c>
      <c r="AA83">
        <v>1</v>
      </c>
      <c r="AE83" s="162">
        <f>SUM(Tabel2[[#This Row],[V 3]]*10+Tabel2[[#This Row],[GT 3]])/Tabel2[[#This Row],[AW 3]]*10+Tabel2[[#This Row],[BONUS 3]]</f>
        <v>0</v>
      </c>
      <c r="AG83">
        <v>1</v>
      </c>
      <c r="AK83" s="162">
        <f>SUM(Tabel2[[#This Row],[V 4]]*10+Tabel2[[#This Row],[GT 4]])/Tabel2[[#This Row],[AW 4]]*10+Tabel2[[#This Row],[BONUS 4]]</f>
        <v>0</v>
      </c>
      <c r="AM83">
        <v>1</v>
      </c>
      <c r="AQ83" s="162">
        <f>SUM(Tabel2[[#This Row],[V 5]]*10+Tabel2[[#This Row],[GT 5]])/Tabel2[[#This Row],[AW 5]]*10+Tabel2[[#This Row],[BONUS 5]]</f>
        <v>0</v>
      </c>
      <c r="AS83">
        <v>1</v>
      </c>
      <c r="AW83" s="162">
        <f>SUM(Tabel2[[#This Row],[V 6]]*10+Tabel2[[#This Row],[GT 6]])/Tabel2[[#This Row],[AW 6]]*10+Tabel2[[#This Row],[BONUS 6]]</f>
        <v>0</v>
      </c>
      <c r="AX83">
        <v>15</v>
      </c>
      <c r="AY83">
        <v>10</v>
      </c>
      <c r="AZ83">
        <v>2</v>
      </c>
      <c r="BA83">
        <v>32</v>
      </c>
      <c r="BC83" s="23">
        <f>SUM(Tabel2[[#This Row],[V 7]]*10+Tabel2[[#This Row],[GT 7]])/Tabel2[[#This Row],[AW 7]]*10+Tabel2[[#This Row],[BONUS 7]]</f>
        <v>52</v>
      </c>
      <c r="BE83">
        <v>1</v>
      </c>
      <c r="BI83" s="162">
        <f>SUM(Tabel2[[#This Row],[V 8]]*10+Tabel2[[#This Row],[GT 8]])/Tabel2[[#This Row],[AW 8]]*10+Tabel2[[#This Row],[BONUS 8]]</f>
        <v>0</v>
      </c>
      <c r="BK83">
        <v>1</v>
      </c>
      <c r="BO83" s="162">
        <f>SUM(Tabel2[[#This Row],[V 9]]*10+Tabel2[[#This Row],[GT 9]])/Tabel2[[#This Row],[AW 9]]*10+Tabel2[[#This Row],[BONUS 9]]</f>
        <v>0</v>
      </c>
      <c r="BQ83">
        <v>1</v>
      </c>
      <c r="BU83" s="23">
        <f>SUM(Tabel2[[#This Row],[V 10]]*10+Tabel2[[#This Row],[GT 10]])/Tabel2[[#This Row],[AW 10]]*10+Tabel2[[#This Row],[BONUS 10]]</f>
        <v>0</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3" s="22">
        <v>0</v>
      </c>
      <c r="BX83" s="22">
        <f>Tabel2[[#This Row],[Diploma]]-Tabel2[[#This Row],[Uitgeschreven]]</f>
        <v>0</v>
      </c>
      <c r="BY83" s="165" t="str">
        <f t="shared" si="2"/>
        <v>geen actie</v>
      </c>
      <c r="CA83" s="159">
        <f>Tabel2[[#This Row],[pnt t/m 2021/22]]</f>
        <v>0</v>
      </c>
      <c r="CB83" s="159">
        <f>Tabel2[[#This Row],[pnt 2022/2023]]</f>
        <v>52</v>
      </c>
      <c r="CC83" s="159">
        <f t="shared" si="3"/>
        <v>52</v>
      </c>
    </row>
    <row r="84" spans="1:81" x14ac:dyDescent="0.3">
      <c r="A84" s="22" t="s">
        <v>283</v>
      </c>
      <c r="B84" s="22" t="s">
        <v>165</v>
      </c>
      <c r="D84" s="22" t="s">
        <v>749</v>
      </c>
      <c r="E84" t="s">
        <v>295</v>
      </c>
      <c r="F84" s="22">
        <v>119451</v>
      </c>
      <c r="G84" s="25" t="s">
        <v>287</v>
      </c>
      <c r="H84" s="151">
        <f>Tabel2[[#This Row],[pnt t/m 2021/22]]+Tabel2[[#This Row],[pnt 2022/2023]]</f>
        <v>602.61904761904759</v>
      </c>
      <c r="I84">
        <v>2010</v>
      </c>
      <c r="J84">
        <v>2022</v>
      </c>
      <c r="K84" s="24">
        <f>Tabel2[[#This Row],[ijkdatum]]-Tabel2[[#This Row],[Geboren]]</f>
        <v>12</v>
      </c>
      <c r="L84" s="26">
        <f>Tabel2[[#This Row],[TTL 1]]+Tabel2[[#This Row],[TTL 2]]+Tabel2[[#This Row],[TTL 3]]+Tabel2[[#This Row],[TTL 4]]+Tabel2[[#This Row],[TTL 5]]+Tabel2[[#This Row],[TTL 6]]+Tabel2[[#This Row],[TTL 7]]+Tabel2[[#This Row],[TTL 8]]+Tabel2[[#This Row],[TTL 9]]+Tabel2[[#This Row],[TTL 10]]</f>
        <v>392.33333333333331</v>
      </c>
      <c r="M84" s="150">
        <v>210.28571428571428</v>
      </c>
      <c r="N84">
        <v>3</v>
      </c>
      <c r="O84">
        <v>10</v>
      </c>
      <c r="P84">
        <v>2</v>
      </c>
      <c r="Q84">
        <v>25</v>
      </c>
      <c r="S84" s="23">
        <f>SUM(Tabel2[[#This Row],[V 1]]*10+Tabel2[[#This Row],[GT 1]])/Tabel2[[#This Row],[AW 1]]*10+Tabel2[[#This Row],[BONUS 1]]</f>
        <v>45</v>
      </c>
      <c r="T84">
        <v>2</v>
      </c>
      <c r="U84">
        <v>9</v>
      </c>
      <c r="V84">
        <v>2</v>
      </c>
      <c r="W84">
        <v>28</v>
      </c>
      <c r="Y84" s="23">
        <f>SUM(Tabel2[[#This Row],[V 2]]*10+Tabel2[[#This Row],[GT 2]])/Tabel2[[#This Row],[AW 2]]*10+Tabel2[[#This Row],[BONUS 2]]</f>
        <v>53.333333333333329</v>
      </c>
      <c r="Z84">
        <v>3</v>
      </c>
      <c r="AA84">
        <v>10</v>
      </c>
      <c r="AB84">
        <v>6</v>
      </c>
      <c r="AC84">
        <v>43</v>
      </c>
      <c r="AE84" s="23">
        <f>SUM(Tabel2[[#This Row],[V 3]]*10+Tabel2[[#This Row],[GT 3]])/Tabel2[[#This Row],[AW 3]]*10+Tabel2[[#This Row],[BONUS 3]]</f>
        <v>103</v>
      </c>
      <c r="AF84">
        <v>2</v>
      </c>
      <c r="AG84">
        <v>10</v>
      </c>
      <c r="AH84">
        <v>2</v>
      </c>
      <c r="AI84">
        <v>28</v>
      </c>
      <c r="AK84" s="23">
        <f>SUM(Tabel2[[#This Row],[V 4]]*10+Tabel2[[#This Row],[GT 4]])/Tabel2[[#This Row],[AW 4]]*10+Tabel2[[#This Row],[BONUS 4]]</f>
        <v>48</v>
      </c>
      <c r="AL84">
        <v>2</v>
      </c>
      <c r="AM84">
        <v>10</v>
      </c>
      <c r="AN84">
        <v>3</v>
      </c>
      <c r="AO84">
        <v>33</v>
      </c>
      <c r="AQ84" s="23">
        <f>SUM(Tabel2[[#This Row],[V 5]]*10+Tabel2[[#This Row],[GT 5]])/Tabel2[[#This Row],[AW 5]]*10+Tabel2[[#This Row],[BONUS 5]]</f>
        <v>63</v>
      </c>
      <c r="AS84">
        <v>1</v>
      </c>
      <c r="AW84" s="23">
        <f>SUM(Tabel2[[#This Row],[V 6]]*10+Tabel2[[#This Row],[GT 6]])/Tabel2[[#This Row],[AW 6]]*10+Tabel2[[#This Row],[BONUS 6]]</f>
        <v>0</v>
      </c>
      <c r="AX84">
        <v>3</v>
      </c>
      <c r="AY84">
        <v>5</v>
      </c>
      <c r="AZ84">
        <v>2</v>
      </c>
      <c r="BA84">
        <v>20</v>
      </c>
      <c r="BC84" s="23">
        <f>SUM(Tabel2[[#This Row],[V 7]]*10+Tabel2[[#This Row],[GT 7]])/Tabel2[[#This Row],[AW 7]]*10+Tabel2[[#This Row],[BONUS 7]]</f>
        <v>80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4" s="22">
        <v>500</v>
      </c>
      <c r="BX84" s="30">
        <f>Tabel2[[#This Row],[Diploma]]-Tabel2[[#This Row],[Uitgeschreven]]</f>
        <v>0</v>
      </c>
      <c r="BY84" s="2" t="str">
        <f t="shared" si="2"/>
        <v>geen actie</v>
      </c>
      <c r="CA84" s="159">
        <f>Tabel2[[#This Row],[pnt t/m 2021/22]]</f>
        <v>210.28571428571428</v>
      </c>
      <c r="CB84" s="159">
        <f>Tabel2[[#This Row],[pnt 2022/2023]]</f>
        <v>392.33333333333331</v>
      </c>
      <c r="CC84" s="159">
        <f t="shared" si="3"/>
        <v>602.61904761904759</v>
      </c>
    </row>
    <row r="85" spans="1:81" x14ac:dyDescent="0.3">
      <c r="A85" s="22" t="s">
        <v>205</v>
      </c>
      <c r="D85" s="22" t="s">
        <v>749</v>
      </c>
      <c r="E85" t="s">
        <v>176</v>
      </c>
      <c r="F85" s="22">
        <v>118238</v>
      </c>
      <c r="G85" s="25" t="s">
        <v>19</v>
      </c>
      <c r="H85" s="151">
        <f>Tabel2[[#This Row],[pnt t/m 2021/22]]+Tabel2[[#This Row],[pnt 2022/2023]]</f>
        <v>587.27777777777783</v>
      </c>
      <c r="I85">
        <v>2009</v>
      </c>
      <c r="J85">
        <v>2022</v>
      </c>
      <c r="K85" s="24">
        <f>Tabel2[[#This Row],[ijkdatum]]-Tabel2[[#This Row],[Geboren]]</f>
        <v>13</v>
      </c>
      <c r="L85" s="26">
        <f>Tabel2[[#This Row],[TTL 1]]+Tabel2[[#This Row],[TTL 2]]+Tabel2[[#This Row],[TTL 3]]+Tabel2[[#This Row],[TTL 4]]+Tabel2[[#This Row],[TTL 5]]+Tabel2[[#This Row],[TTL 6]]+Tabel2[[#This Row],[TTL 7]]+Tabel2[[#This Row],[TTL 8]]+Tabel2[[#This Row],[TTL 9]]+Tabel2[[#This Row],[TTL 10]]</f>
        <v>265.27777777777777</v>
      </c>
      <c r="M85" s="162">
        <v>322</v>
      </c>
      <c r="N85">
        <v>16</v>
      </c>
      <c r="O85">
        <v>8</v>
      </c>
      <c r="P85">
        <v>2</v>
      </c>
      <c r="Q85">
        <v>16</v>
      </c>
      <c r="S85" s="23">
        <f>SUM(Tabel2[[#This Row],[V 1]]*10+Tabel2[[#This Row],[GT 1]])/Tabel2[[#This Row],[AW 1]]*10+Tabel2[[#This Row],[BONUS 1]]</f>
        <v>45</v>
      </c>
      <c r="U85">
        <v>1</v>
      </c>
      <c r="Y85" s="23">
        <f>SUM(Tabel2[[#This Row],[V 2]]*10+Tabel2[[#This Row],[GT 2]])/Tabel2[[#This Row],[AW 2]]*10+Tabel2[[#This Row],[BONUS 2]]</f>
        <v>0</v>
      </c>
      <c r="AA85">
        <v>1</v>
      </c>
      <c r="AE85" s="23">
        <f>SUM(Tabel2[[#This Row],[V 3]]*10+Tabel2[[#This Row],[GT 3]])/Tabel2[[#This Row],[AW 3]]*10+Tabel2[[#This Row],[BONUS 3]]</f>
        <v>0</v>
      </c>
      <c r="AF85">
        <v>10</v>
      </c>
      <c r="AG85">
        <v>9</v>
      </c>
      <c r="AH85">
        <v>4</v>
      </c>
      <c r="AI85">
        <v>27</v>
      </c>
      <c r="AK85" s="23">
        <f>SUM(Tabel2[[#This Row],[V 4]]*10+Tabel2[[#This Row],[GT 4]])/Tabel2[[#This Row],[AW 4]]*10+Tabel2[[#This Row],[BONUS 4]]</f>
        <v>74.444444444444443</v>
      </c>
      <c r="AL85">
        <v>7</v>
      </c>
      <c r="AM85">
        <v>6</v>
      </c>
      <c r="AN85">
        <v>2</v>
      </c>
      <c r="AO85">
        <v>15</v>
      </c>
      <c r="AQ85" s="23">
        <f>SUM(Tabel2[[#This Row],[V 5]]*10+Tabel2[[#This Row],[GT 5]])/Tabel2[[#This Row],[AW 5]]*10+Tabel2[[#This Row],[BONUS 5]]</f>
        <v>58.333333333333329</v>
      </c>
      <c r="AR85">
        <v>8</v>
      </c>
      <c r="AS85">
        <v>8</v>
      </c>
      <c r="AT85">
        <v>2</v>
      </c>
      <c r="AU85">
        <v>18</v>
      </c>
      <c r="AW85" s="23">
        <f>SUM(Tabel2[[#This Row],[V 6]]*10+Tabel2[[#This Row],[GT 6]])/Tabel2[[#This Row],[AW 6]]*10+Tabel2[[#This Row],[BONUS 6]]</f>
        <v>47.5</v>
      </c>
      <c r="AX85">
        <v>7</v>
      </c>
      <c r="AY85">
        <v>7</v>
      </c>
      <c r="AZ85">
        <v>1</v>
      </c>
      <c r="BA85">
        <v>18</v>
      </c>
      <c r="BC85" s="23">
        <f>SUM(Tabel2[[#This Row],[V 7]]*10+Tabel2[[#This Row],[GT 7]])/Tabel2[[#This Row],[AW 7]]*10+Tabel2[[#This Row],[BONUS 7]]</f>
        <v>40</v>
      </c>
      <c r="BE85">
        <v>1</v>
      </c>
      <c r="BI85" s="23">
        <f>SUM(Tabel2[[#This Row],[V 8]]*10+Tabel2[[#This Row],[GT 8]])/Tabel2[[#This Row],[AW 8]]*10+Tabel2[[#This Row],[BONUS 8]]</f>
        <v>0</v>
      </c>
      <c r="BK85">
        <v>1</v>
      </c>
      <c r="BO85" s="23">
        <f>SUM(Tabel2[[#This Row],[V 9]]*10+Tabel2[[#This Row],[GT 9]])/Tabel2[[#This Row],[AW 9]]*10+Tabel2[[#This Row],[BONUS 9]]</f>
        <v>0</v>
      </c>
      <c r="BQ85">
        <v>1</v>
      </c>
      <c r="BU85" s="23">
        <f>SUM(Tabel2[[#This Row],[V 10]]*10+Tabel2[[#This Row],[GT 10]])/Tabel2[[#This Row],[AW 10]]*10+Tabel2[[#This Row],[BONUS 10]]</f>
        <v>0</v>
      </c>
      <c r="BV8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5" s="22">
        <v>500</v>
      </c>
      <c r="BX85" s="30">
        <f>Tabel2[[#This Row],[Diploma]]-Tabel2[[#This Row],[Uitgeschreven]]</f>
        <v>0</v>
      </c>
      <c r="BY85" s="2" t="str">
        <f t="shared" si="2"/>
        <v>geen actie</v>
      </c>
      <c r="CA85" s="159">
        <f>Tabel2[[#This Row],[pnt t/m 2021/22]]</f>
        <v>322</v>
      </c>
      <c r="CB85" s="159">
        <f>Tabel2[[#This Row],[pnt 2022/2023]]</f>
        <v>265.27777777777777</v>
      </c>
      <c r="CC85" s="159">
        <f t="shared" si="3"/>
        <v>587.27777777777783</v>
      </c>
    </row>
    <row r="86" spans="1:81" x14ac:dyDescent="0.3">
      <c r="A86" s="22" t="s">
        <v>283</v>
      </c>
      <c r="B86" s="22" t="s">
        <v>165</v>
      </c>
      <c r="D86" s="22" t="s">
        <v>747</v>
      </c>
      <c r="E86" t="s">
        <v>296</v>
      </c>
      <c r="F86" s="22">
        <v>117721</v>
      </c>
      <c r="G86" s="25" t="s">
        <v>53</v>
      </c>
      <c r="H86" s="151">
        <f>Tabel2[[#This Row],[pnt t/m 2021/22]]+Tabel2[[#This Row],[pnt 2022/2023]]</f>
        <v>460.9220779220779</v>
      </c>
      <c r="I86">
        <v>2008</v>
      </c>
      <c r="J86">
        <v>2022</v>
      </c>
      <c r="K86" s="24">
        <f>Tabel2[[#This Row],[ijkdatum]]-Tabel2[[#This Row],[Geboren]]</f>
        <v>14</v>
      </c>
      <c r="L86" s="26">
        <f>Tabel2[[#This Row],[TTL 1]]+Tabel2[[#This Row],[TTL 2]]+Tabel2[[#This Row],[TTL 3]]+Tabel2[[#This Row],[TTL 4]]+Tabel2[[#This Row],[TTL 5]]+Tabel2[[#This Row],[TTL 6]]+Tabel2[[#This Row],[TTL 7]]+Tabel2[[#This Row],[TTL 8]]+Tabel2[[#This Row],[TTL 9]]+Tabel2[[#This Row],[TTL 10]]</f>
        <v>33.63636363636364</v>
      </c>
      <c r="M86" s="162">
        <v>427.28571428571428</v>
      </c>
      <c r="O86">
        <v>1</v>
      </c>
      <c r="S86" s="23">
        <f>SUM(Tabel2[[#This Row],[V 1]]*10+Tabel2[[#This Row],[GT 1]])/Tabel2[[#This Row],[AW 1]]*10+Tabel2[[#This Row],[BONUS 1]]</f>
        <v>0</v>
      </c>
      <c r="T86">
        <v>1</v>
      </c>
      <c r="U86">
        <v>11</v>
      </c>
      <c r="V86">
        <v>1</v>
      </c>
      <c r="W86">
        <v>27</v>
      </c>
      <c r="Y86" s="23">
        <f>SUM(Tabel2[[#This Row],[V 2]]*10+Tabel2[[#This Row],[GT 2]])/Tabel2[[#This Row],[AW 2]]*10+Tabel2[[#This Row],[BONUS 2]]</f>
        <v>33.63636363636364</v>
      </c>
      <c r="AA86">
        <v>1</v>
      </c>
      <c r="AE86" s="23">
        <f>SUM(Tabel2[[#This Row],[V 3]]*10+Tabel2[[#This Row],[GT 3]])/Tabel2[[#This Row],[AW 3]]*10+Tabel2[[#This Row],[BONUS 3]]</f>
        <v>0</v>
      </c>
      <c r="AG86">
        <v>1</v>
      </c>
      <c r="AK86" s="23">
        <f>SUM(Tabel2[[#This Row],[V 4]]*10+Tabel2[[#This Row],[GT 4]])/Tabel2[[#This Row],[AW 4]]*10+Tabel2[[#This Row],[BONUS 4]]</f>
        <v>0</v>
      </c>
      <c r="AM86">
        <v>1</v>
      </c>
      <c r="AQ86" s="23">
        <f>SUM(Tabel2[[#This Row],[V 5]]*10+Tabel2[[#This Row],[GT 5]])/Tabel2[[#This Row],[AW 5]]*10+Tabel2[[#This Row],[BONUS 5]]</f>
        <v>0</v>
      </c>
      <c r="AS86">
        <v>1</v>
      </c>
      <c r="AW86" s="23">
        <f>SUM(Tabel2[[#This Row],[V 6]]*10+Tabel2[[#This Row],[GT 6]])/Tabel2[[#This Row],[AW 6]]*10+Tabel2[[#This Row],[BONUS 6]]</f>
        <v>0</v>
      </c>
      <c r="AY86">
        <v>1</v>
      </c>
      <c r="BC86" s="23">
        <f>SUM(Tabel2[[#This Row],[V 7]]*10+Tabel2[[#This Row],[GT 7]])/Tabel2[[#This Row],[AW 7]]*10+Tabel2[[#This Row],[BONUS 7]]</f>
        <v>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6" s="22">
        <v>250</v>
      </c>
      <c r="BX86" s="30">
        <f>Tabel2[[#This Row],[Diploma]]-Tabel2[[#This Row],[Uitgeschreven]]</f>
        <v>0</v>
      </c>
      <c r="BY86" s="2" t="str">
        <f t="shared" si="2"/>
        <v>geen actie</v>
      </c>
      <c r="CA86" s="159">
        <f>Tabel2[[#This Row],[pnt t/m 2021/22]]</f>
        <v>427.28571428571428</v>
      </c>
      <c r="CB86" s="159">
        <f>Tabel2[[#This Row],[pnt 2022/2023]]</f>
        <v>33.63636363636364</v>
      </c>
      <c r="CC86" s="159">
        <f t="shared" si="3"/>
        <v>460.9220779220779</v>
      </c>
    </row>
    <row r="87" spans="1:81" x14ac:dyDescent="0.3">
      <c r="A87" s="22" t="s">
        <v>205</v>
      </c>
      <c r="B87" s="22" t="s">
        <v>165</v>
      </c>
      <c r="D87" s="22" t="s">
        <v>749</v>
      </c>
      <c r="E87" t="s">
        <v>642</v>
      </c>
      <c r="F87" s="22">
        <v>117395</v>
      </c>
      <c r="G87" s="25" t="s">
        <v>43</v>
      </c>
      <c r="H87" s="151">
        <f>Tabel2[[#This Row],[pnt t/m 2021/22]]+Tabel2[[#This Row],[pnt 2022/2023]]</f>
        <v>2274.2460317460318</v>
      </c>
      <c r="I87">
        <v>2008</v>
      </c>
      <c r="J87">
        <v>2022</v>
      </c>
      <c r="K87" s="24">
        <f>Tabel2[[#This Row],[ijkdatum]]-Tabel2[[#This Row],[Geboren]]</f>
        <v>14</v>
      </c>
      <c r="L87" s="26">
        <f>Tabel2[[#This Row],[TTL 1]]+Tabel2[[#This Row],[TTL 2]]+Tabel2[[#This Row],[TTL 3]]+Tabel2[[#This Row],[TTL 4]]+Tabel2[[#This Row],[TTL 5]]+Tabel2[[#This Row],[TTL 6]]+Tabel2[[#This Row],[TTL 7]]+Tabel2[[#This Row],[TTL 8]]+Tabel2[[#This Row],[TTL 9]]+Tabel2[[#This Row],[TTL 10]]</f>
        <v>592.24603174603169</v>
      </c>
      <c r="M87" s="162">
        <v>1682</v>
      </c>
      <c r="O87">
        <v>1</v>
      </c>
      <c r="S87" s="23">
        <f>SUM(Tabel2[[#This Row],[V 1]]*10+Tabel2[[#This Row],[GT 1]])/Tabel2[[#This Row],[AW 1]]*10+Tabel2[[#This Row],[BONUS 1]]</f>
        <v>0</v>
      </c>
      <c r="T87">
        <v>8</v>
      </c>
      <c r="U87">
        <v>6</v>
      </c>
      <c r="V87">
        <v>3</v>
      </c>
      <c r="W87">
        <v>22</v>
      </c>
      <c r="Y87" s="23">
        <f>SUM(Tabel2[[#This Row],[V 2]]*10+Tabel2[[#This Row],[GT 2]])/Tabel2[[#This Row],[AW 2]]*10+Tabel2[[#This Row],[BONUS 2]]</f>
        <v>86.666666666666657</v>
      </c>
      <c r="Z87">
        <v>8</v>
      </c>
      <c r="AA87">
        <v>10</v>
      </c>
      <c r="AB87">
        <v>8</v>
      </c>
      <c r="AC87">
        <v>43</v>
      </c>
      <c r="AE87" s="23">
        <f>SUM(Tabel2[[#This Row],[V 3]]*10+Tabel2[[#This Row],[GT 3]])/Tabel2[[#This Row],[AW 3]]*10+Tabel2[[#This Row],[BONUS 3]]</f>
        <v>123</v>
      </c>
      <c r="AF87">
        <v>10</v>
      </c>
      <c r="AG87">
        <v>9</v>
      </c>
      <c r="AH87">
        <v>7</v>
      </c>
      <c r="AI87">
        <v>37</v>
      </c>
      <c r="AK87" s="23">
        <f>SUM(Tabel2[[#This Row],[V 4]]*10+Tabel2[[#This Row],[GT 4]])/Tabel2[[#This Row],[AW 4]]*10+Tabel2[[#This Row],[BONUS 4]]</f>
        <v>118.88888888888889</v>
      </c>
      <c r="AL87">
        <v>8</v>
      </c>
      <c r="AM87">
        <v>8</v>
      </c>
      <c r="AN87">
        <v>7</v>
      </c>
      <c r="AO87">
        <v>36</v>
      </c>
      <c r="AQ87" s="23">
        <f>SUM(Tabel2[[#This Row],[V 5]]*10+Tabel2[[#This Row],[GT 5]])/Tabel2[[#This Row],[AW 5]]*10+Tabel2[[#This Row],[BONUS 5]]</f>
        <v>132.5</v>
      </c>
      <c r="AR87">
        <v>7</v>
      </c>
      <c r="AS87">
        <v>6</v>
      </c>
      <c r="AT87">
        <v>1</v>
      </c>
      <c r="AU87">
        <v>7</v>
      </c>
      <c r="AW87" s="23">
        <f>SUM(Tabel2[[#This Row],[V 6]]*10+Tabel2[[#This Row],[GT 6]])/Tabel2[[#This Row],[AW 6]]*10+Tabel2[[#This Row],[BONUS 6]]</f>
        <v>28.333333333333336</v>
      </c>
      <c r="AX87">
        <v>6</v>
      </c>
      <c r="AY87">
        <v>7</v>
      </c>
      <c r="AZ87">
        <v>4</v>
      </c>
      <c r="BA87">
        <v>32</v>
      </c>
      <c r="BC87" s="23">
        <f>SUM(Tabel2[[#This Row],[V 7]]*10+Tabel2[[#This Row],[GT 7]])/Tabel2[[#This Row],[AW 7]]*10+Tabel2[[#This Row],[BONUS 7]]</f>
        <v>102.85714285714286</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87" s="22">
        <v>2000</v>
      </c>
      <c r="BX87" s="30">
        <f>Tabel2[[#This Row],[Diploma]]-Tabel2[[#This Row],[Uitgeschreven]]</f>
        <v>0</v>
      </c>
      <c r="BY87" s="2" t="str">
        <f t="shared" si="2"/>
        <v>geen actie</v>
      </c>
      <c r="CA87" s="159">
        <f>Tabel2[[#This Row],[pnt t/m 2021/22]]</f>
        <v>1682</v>
      </c>
      <c r="CB87" s="159">
        <f>Tabel2[[#This Row],[pnt 2022/2023]]</f>
        <v>592.24603174603169</v>
      </c>
      <c r="CC87" s="159">
        <f t="shared" si="3"/>
        <v>2274.2460317460318</v>
      </c>
    </row>
    <row r="88" spans="1:81" x14ac:dyDescent="0.3">
      <c r="A88" s="22" t="s">
        <v>283</v>
      </c>
      <c r="B88" s="22" t="s">
        <v>165</v>
      </c>
      <c r="D88" s="22" t="s">
        <v>749</v>
      </c>
      <c r="E88" t="s">
        <v>316</v>
      </c>
      <c r="F88" s="22">
        <v>119076</v>
      </c>
      <c r="G88" s="25" t="s">
        <v>287</v>
      </c>
      <c r="H88" s="151">
        <f>Tabel2[[#This Row],[pnt t/m 2021/22]]+Tabel2[[#This Row],[pnt 2022/2023]]</f>
        <v>1150.1324786324785</v>
      </c>
      <c r="I88">
        <v>2010</v>
      </c>
      <c r="J88">
        <v>2022</v>
      </c>
      <c r="K88" s="24">
        <f>Tabel2[[#This Row],[ijkdatum]]-Tabel2[[#This Row],[Geboren]]</f>
        <v>12</v>
      </c>
      <c r="L88" s="26">
        <f>Tabel2[[#This Row],[TTL 1]]+Tabel2[[#This Row],[TTL 2]]+Tabel2[[#This Row],[TTL 3]]+Tabel2[[#This Row],[TTL 4]]+Tabel2[[#This Row],[TTL 5]]+Tabel2[[#This Row],[TTL 6]]+Tabel2[[#This Row],[TTL 7]]+Tabel2[[#This Row],[TTL 8]]+Tabel2[[#This Row],[TTL 9]]+Tabel2[[#This Row],[TTL 10]]</f>
        <v>289.5</v>
      </c>
      <c r="M88" s="150">
        <v>860.63247863247864</v>
      </c>
      <c r="O88">
        <v>1</v>
      </c>
      <c r="S88" s="23">
        <f>SUM(Tabel2[[#This Row],[V 1]]*10+Tabel2[[#This Row],[GT 1]])/Tabel2[[#This Row],[AW 1]]*10+Tabel2[[#This Row],[BONUS 1]]</f>
        <v>0</v>
      </c>
      <c r="T88">
        <v>2</v>
      </c>
      <c r="U88">
        <v>8</v>
      </c>
      <c r="V88">
        <v>7</v>
      </c>
      <c r="W88">
        <v>36</v>
      </c>
      <c r="Y88" s="23">
        <f>SUM(Tabel2[[#This Row],[V 2]]*10+Tabel2[[#This Row],[GT 2]])/Tabel2[[#This Row],[AW 2]]*10+Tabel2[[#This Row],[BONUS 2]]</f>
        <v>132.5</v>
      </c>
      <c r="AA88">
        <v>1</v>
      </c>
      <c r="AE88" s="23">
        <f>SUM(Tabel2[[#This Row],[V 3]]*10+Tabel2[[#This Row],[GT 3]])/Tabel2[[#This Row],[AW 3]]*10+Tabel2[[#This Row],[BONUS 3]]</f>
        <v>0</v>
      </c>
      <c r="AF88">
        <v>2</v>
      </c>
      <c r="AG88">
        <v>10</v>
      </c>
      <c r="AH88">
        <v>2</v>
      </c>
      <c r="AI88">
        <v>27</v>
      </c>
      <c r="AK88" s="23">
        <f>SUM(Tabel2[[#This Row],[V 4]]*10+Tabel2[[#This Row],[GT 4]])/Tabel2[[#This Row],[AW 4]]*10+Tabel2[[#This Row],[BONUS 4]]</f>
        <v>47</v>
      </c>
      <c r="AM88">
        <v>1</v>
      </c>
      <c r="AQ88" s="23">
        <f>SUM(Tabel2[[#This Row],[V 5]]*10+Tabel2[[#This Row],[GT 5]])/Tabel2[[#This Row],[AW 5]]*10+Tabel2[[#This Row],[BONUS 5]]</f>
        <v>0</v>
      </c>
      <c r="AS88">
        <v>1</v>
      </c>
      <c r="AW88" s="23">
        <f>SUM(Tabel2[[#This Row],[V 6]]*10+Tabel2[[#This Row],[GT 6]])/Tabel2[[#This Row],[AW 6]]*10+Tabel2[[#This Row],[BONUS 6]]</f>
        <v>0</v>
      </c>
      <c r="AX88">
        <v>2</v>
      </c>
      <c r="AY88">
        <v>6</v>
      </c>
      <c r="AZ88">
        <v>4</v>
      </c>
      <c r="BA88">
        <v>26</v>
      </c>
      <c r="BC88" s="23">
        <f>SUM(Tabel2[[#This Row],[V 7]]*10+Tabel2[[#This Row],[GT 7]])/Tabel2[[#This Row],[AW 7]]*10+Tabel2[[#This Row],[BONUS 7]]</f>
        <v>110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10]])/Tabel2[[#This Row],[AW 10]]*10+Tabel2[[#This Row],[BONUS 10]]</f>
        <v>0</v>
      </c>
      <c r="BV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88" s="22">
        <v>1000</v>
      </c>
      <c r="BX88" s="30">
        <f>Tabel2[[#This Row],[Diploma]]-Tabel2[[#This Row],[Uitgeschreven]]</f>
        <v>0</v>
      </c>
      <c r="BY88" s="2" t="str">
        <f t="shared" si="2"/>
        <v>geen actie</v>
      </c>
      <c r="CA88" s="159">
        <f>Tabel2[[#This Row],[pnt t/m 2021/22]]</f>
        <v>860.63247863247864</v>
      </c>
      <c r="CB88" s="159">
        <f>Tabel2[[#This Row],[pnt 2022/2023]]</f>
        <v>289.5</v>
      </c>
      <c r="CC88" s="159">
        <f t="shared" si="3"/>
        <v>1150.1324786324785</v>
      </c>
    </row>
    <row r="89" spans="1:81" x14ac:dyDescent="0.3">
      <c r="A89" s="22" t="s">
        <v>205</v>
      </c>
      <c r="B89" s="22" t="s">
        <v>165</v>
      </c>
      <c r="D89" s="22" t="s">
        <v>746</v>
      </c>
      <c r="E89" t="s">
        <v>177</v>
      </c>
      <c r="F89" s="22">
        <v>118512</v>
      </c>
      <c r="G89" s="25" t="s">
        <v>53</v>
      </c>
      <c r="H89" s="151">
        <f>Tabel2[[#This Row],[pnt t/m 2021/22]]+Tabel2[[#This Row],[pnt 2022/2023]]</f>
        <v>371.66666666666663</v>
      </c>
      <c r="I89">
        <v>2009</v>
      </c>
      <c r="J89">
        <v>2022</v>
      </c>
      <c r="K89" s="24">
        <f>Tabel2[[#This Row],[ijkdatum]]-Tabel2[[#This Row],[Geboren]]</f>
        <v>13</v>
      </c>
      <c r="L89" s="26">
        <f>Tabel2[[#This Row],[TTL 1]]+Tabel2[[#This Row],[TTL 2]]+Tabel2[[#This Row],[TTL 3]]+Tabel2[[#This Row],[TTL 4]]+Tabel2[[#This Row],[TTL 5]]+Tabel2[[#This Row],[TTL 6]]+Tabel2[[#This Row],[TTL 7]]+Tabel2[[#This Row],[TTL 8]]+Tabel2[[#This Row],[TTL 9]]+Tabel2[[#This Row],[TTL 10]]</f>
        <v>0</v>
      </c>
      <c r="M89" s="150">
        <v>371.66666666666663</v>
      </c>
      <c r="O89">
        <v>1</v>
      </c>
      <c r="S89" s="23">
        <f>SUM(Tabel2[[#This Row],[V 1]]*10+Tabel2[[#This Row],[GT 1]])/Tabel2[[#This Row],[AW 1]]*10+Tabel2[[#This Row],[BONUS 1]]</f>
        <v>0</v>
      </c>
      <c r="U89">
        <v>1</v>
      </c>
      <c r="Y89" s="23">
        <f>SUM(Tabel2[[#This Row],[V 2]]*10+Tabel2[[#This Row],[GT 2]])/Tabel2[[#This Row],[AW 2]]*10+Tabel2[[#This Row],[BONUS 2]]</f>
        <v>0</v>
      </c>
      <c r="AA89">
        <v>1</v>
      </c>
      <c r="AE89" s="23">
        <f>SUM(Tabel2[[#This Row],[V 3]]*10+Tabel2[[#This Row],[GT 3]])/Tabel2[[#This Row],[AW 3]]*10+Tabel2[[#This Row],[BONUS 3]]</f>
        <v>0</v>
      </c>
      <c r="AG89">
        <v>1</v>
      </c>
      <c r="AK89" s="23">
        <f>SUM(Tabel2[[#This Row],[V 4]]*10+Tabel2[[#This Row],[GT 4]])/Tabel2[[#This Row],[AW 4]]*10+Tabel2[[#This Row],[BONUS 4]]</f>
        <v>0</v>
      </c>
      <c r="AM89">
        <v>1</v>
      </c>
      <c r="AQ89" s="23">
        <f>SUM(Tabel2[[#This Row],[V 5]]*10+Tabel2[[#This Row],[GT 5]])/Tabel2[[#This Row],[AW 5]]*10+Tabel2[[#This Row],[BONUS 5]]</f>
        <v>0</v>
      </c>
      <c r="AS89">
        <v>1</v>
      </c>
      <c r="AW89" s="23">
        <f>SUM(Tabel2[[#This Row],[V 6]]*10+Tabel2[[#This Row],[GT 6]])/Tabel2[[#This Row],[AW 6]]*10+Tabel2[[#This Row],[BONUS 6]]</f>
        <v>0</v>
      </c>
      <c r="AY89">
        <v>1</v>
      </c>
      <c r="BC89" s="23">
        <f>SUM(Tabel2[[#This Row],[V 7]]*10+Tabel2[[#This Row],[GT 7]])/Tabel2[[#This Row],[AW 7]]*10+Tabel2[[#This Row],[BONUS 7]]</f>
        <v>0</v>
      </c>
      <c r="BE89">
        <v>1</v>
      </c>
      <c r="BI89" s="23">
        <f>SUM(Tabel2[[#This Row],[V 8]]*10+Tabel2[[#This Row],[GT 8]])/Tabel2[[#This Row],[AW 8]]*10+Tabel2[[#This Row],[BONUS 8]]</f>
        <v>0</v>
      </c>
      <c r="BK89">
        <v>1</v>
      </c>
      <c r="BO89" s="23">
        <f>SUM(Tabel2[[#This Row],[V 9]]*10+Tabel2[[#This Row],[GT 9]])/Tabel2[[#This Row],[AW 9]]*10+Tabel2[[#This Row],[BONUS 9]]</f>
        <v>0</v>
      </c>
      <c r="BQ89">
        <v>1</v>
      </c>
      <c r="BU89" s="23">
        <f>SUM(Tabel2[[#This Row],[V 10]]*10+Tabel2[[#This Row],[GT 10]])/Tabel2[[#This Row],[AW 10]]*10+Tabel2[[#This Row],[BONUS 10]]</f>
        <v>0</v>
      </c>
      <c r="BV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9" s="22">
        <v>250</v>
      </c>
      <c r="BX89" s="30">
        <f>Tabel2[[#This Row],[Diploma]]-Tabel2[[#This Row],[Uitgeschreven]]</f>
        <v>0</v>
      </c>
      <c r="BY89" s="2" t="str">
        <f t="shared" si="2"/>
        <v>geen actie</v>
      </c>
      <c r="CA89" s="159">
        <f>Tabel2[[#This Row],[pnt t/m 2021/22]]</f>
        <v>371.66666666666663</v>
      </c>
      <c r="CB89" s="159">
        <f>Tabel2[[#This Row],[pnt 2022/2023]]</f>
        <v>0</v>
      </c>
      <c r="CC89" s="159">
        <f t="shared" si="3"/>
        <v>371.66666666666663</v>
      </c>
    </row>
    <row r="90" spans="1:81" x14ac:dyDescent="0.3">
      <c r="A90" s="22" t="s">
        <v>205</v>
      </c>
      <c r="D90" s="22" t="s">
        <v>747</v>
      </c>
      <c r="E90" t="s">
        <v>674</v>
      </c>
      <c r="G90" s="25" t="s">
        <v>49</v>
      </c>
      <c r="H90" s="23">
        <f>Tabel2[[#This Row],[pnt t/m 2021/22]]+Tabel2[[#This Row],[pnt 2022/2023]]</f>
        <v>70</v>
      </c>
      <c r="I90">
        <v>2011</v>
      </c>
      <c r="J90">
        <v>2022</v>
      </c>
      <c r="K90" s="24">
        <f>Tabel2[[#This Row],[ijkdatum]]-Tabel2[[#This Row],[Geboren]]</f>
        <v>11</v>
      </c>
      <c r="L90" s="26">
        <f>Tabel2[[#This Row],[TTL 1]]+Tabel2[[#This Row],[TTL 2]]+Tabel2[[#This Row],[TTL 3]]+Tabel2[[#This Row],[TTL 4]]+Tabel2[[#This Row],[TTL 5]]+Tabel2[[#This Row],[TTL 6]]+Tabel2[[#This Row],[TTL 7]]+Tabel2[[#This Row],[TTL 8]]+Tabel2[[#This Row],[TTL 9]]+Tabel2[[#This Row],[TTL 10]]</f>
        <v>70</v>
      </c>
      <c r="M90" s="162"/>
      <c r="O90">
        <v>1</v>
      </c>
      <c r="S90" s="162">
        <f>SUM(Tabel2[[#This Row],[V 1]]*10+Tabel2[[#This Row],[GT 1]])/Tabel2[[#This Row],[AW 1]]*10+Tabel2[[#This Row],[BONUS 1]]</f>
        <v>0</v>
      </c>
      <c r="U90">
        <v>1</v>
      </c>
      <c r="Y90" s="23">
        <f>SUM(Tabel2[[#This Row],[V 2]]*10+Tabel2[[#This Row],[GT 2]])/Tabel2[[#This Row],[AW 2]]*10+Tabel2[[#This Row],[BONUS 2]]</f>
        <v>0</v>
      </c>
      <c r="Z90">
        <v>6</v>
      </c>
      <c r="AA90">
        <v>10</v>
      </c>
      <c r="AB90">
        <v>0</v>
      </c>
      <c r="AC90">
        <v>25</v>
      </c>
      <c r="AE90" s="23">
        <f>SUM(Tabel2[[#This Row],[V 3]]*10+Tabel2[[#This Row],[GT 3]])/Tabel2[[#This Row],[AW 3]]*10+Tabel2[[#This Row],[BONUS 3]]</f>
        <v>25</v>
      </c>
      <c r="AG90">
        <v>1</v>
      </c>
      <c r="AK90" s="23">
        <f>SUM(Tabel2[[#This Row],[V 4]]*10+Tabel2[[#This Row],[GT 4]])/Tabel2[[#This Row],[AW 4]]*10+Tabel2[[#This Row],[BONUS 4]]</f>
        <v>0</v>
      </c>
      <c r="AM90">
        <v>1</v>
      </c>
      <c r="AQ90" s="23">
        <f>SUM(Tabel2[[#This Row],[V 5]]*10+Tabel2[[#This Row],[GT 5]])/Tabel2[[#This Row],[AW 5]]*10+Tabel2[[#This Row],[BONUS 5]]</f>
        <v>0</v>
      </c>
      <c r="AS90">
        <v>1</v>
      </c>
      <c r="AW90" s="23">
        <f>SUM(Tabel2[[#This Row],[V 6]]*10+Tabel2[[#This Row],[GT 6]])/Tabel2[[#This Row],[AW 6]]*10+Tabel2[[#This Row],[BONUS 6]]</f>
        <v>0</v>
      </c>
      <c r="AX90">
        <v>5</v>
      </c>
      <c r="AY90">
        <v>10</v>
      </c>
      <c r="AZ90">
        <v>2</v>
      </c>
      <c r="BA90">
        <v>25</v>
      </c>
      <c r="BC90" s="23">
        <f>SUM(Tabel2[[#This Row],[V 7]]*10+Tabel2[[#This Row],[GT 7]])/Tabel2[[#This Row],[AW 7]]*10+Tabel2[[#This Row],[BONUS 7]]</f>
        <v>45</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0" s="22">
        <v>0</v>
      </c>
      <c r="BX90" s="22">
        <f>Tabel2[[#This Row],[Diploma]]-Tabel2[[#This Row],[Uitgeschreven]]</f>
        <v>0</v>
      </c>
      <c r="BY90" s="165" t="str">
        <f t="shared" si="2"/>
        <v>geen actie</v>
      </c>
      <c r="CA90" s="159">
        <f>Tabel2[[#This Row],[pnt t/m 2021/22]]</f>
        <v>0</v>
      </c>
      <c r="CB90" s="159">
        <f>Tabel2[[#This Row],[pnt 2022/2023]]</f>
        <v>70</v>
      </c>
      <c r="CC90" s="159">
        <f t="shared" si="3"/>
        <v>70</v>
      </c>
    </row>
    <row r="91" spans="1:81" x14ac:dyDescent="0.3">
      <c r="A91" s="22" t="s">
        <v>206</v>
      </c>
      <c r="B91" s="22" t="s">
        <v>165</v>
      </c>
      <c r="D91" s="22" t="s">
        <v>747</v>
      </c>
      <c r="E91" t="s">
        <v>220</v>
      </c>
      <c r="F91" s="22">
        <v>120142</v>
      </c>
      <c r="G91" s="25" t="s">
        <v>169</v>
      </c>
      <c r="H91" s="151">
        <f>Tabel2[[#This Row],[pnt t/m 2021/22]]+Tabel2[[#This Row],[pnt 2022/2023]]</f>
        <v>281.46428571428572</v>
      </c>
      <c r="I91">
        <v>2011</v>
      </c>
      <c r="J91">
        <v>2022</v>
      </c>
      <c r="K91" s="24">
        <f>Tabel2[[#This Row],[ijkdatum]]-Tabel2[[#This Row],[Geboren]]</f>
        <v>11</v>
      </c>
      <c r="L91" s="26">
        <f>Tabel2[[#This Row],[TTL 1]]+Tabel2[[#This Row],[TTL 2]]+Tabel2[[#This Row],[TTL 3]]+Tabel2[[#This Row],[TTL 4]]+Tabel2[[#This Row],[TTL 5]]+Tabel2[[#This Row],[TTL 6]]+Tabel2[[#This Row],[TTL 7]]+Tabel2[[#This Row],[TTL 8]]+Tabel2[[#This Row],[TTL 9]]+Tabel2[[#This Row],[TTL 10]]</f>
        <v>83.75</v>
      </c>
      <c r="M91" s="150">
        <v>197.71428571428572</v>
      </c>
      <c r="O91">
        <v>1</v>
      </c>
      <c r="S91" s="23">
        <f>SUM(Tabel2[[#This Row],[V 1]]*10+Tabel2[[#This Row],[GT 1]])/Tabel2[[#This Row],[AW 1]]*10+Tabel2[[#This Row],[BONUS 1]]</f>
        <v>0</v>
      </c>
      <c r="U91">
        <v>1</v>
      </c>
      <c r="Y91" s="23">
        <f>SUM(Tabel2[[#This Row],[V 2]]*10+Tabel2[[#This Row],[GT 2]])/Tabel2[[#This Row],[AW 2]]*10+Tabel2[[#This Row],[BONUS 2]]</f>
        <v>0</v>
      </c>
      <c r="AA91">
        <v>1</v>
      </c>
      <c r="AE91" s="23">
        <f>SUM(Tabel2[[#This Row],[V 3]]*10+Tabel2[[#This Row],[GT 3]])/Tabel2[[#This Row],[AW 3]]*10+Tabel2[[#This Row],[BONUS 3]]</f>
        <v>0</v>
      </c>
      <c r="AG91">
        <v>1</v>
      </c>
      <c r="AK91" s="23">
        <f>SUM(Tabel2[[#This Row],[V 4]]*10+Tabel2[[#This Row],[GT 4]])/Tabel2[[#This Row],[AW 4]]*10+Tabel2[[#This Row],[BONUS 4]]</f>
        <v>0</v>
      </c>
      <c r="AM91">
        <v>1</v>
      </c>
      <c r="AQ91" s="23">
        <f>SUM(Tabel2[[#This Row],[V 5]]*10+Tabel2[[#This Row],[GT 5]])/Tabel2[[#This Row],[AW 5]]*10+Tabel2[[#This Row],[BONUS 5]]</f>
        <v>0</v>
      </c>
      <c r="AR91">
        <v>9</v>
      </c>
      <c r="AS91">
        <v>8</v>
      </c>
      <c r="AT91">
        <v>4</v>
      </c>
      <c r="AU91">
        <v>27</v>
      </c>
      <c r="AW91" s="23">
        <f>SUM(Tabel2[[#This Row],[V 6]]*10+Tabel2[[#This Row],[GT 6]])/Tabel2[[#This Row],[AW 6]]*10+Tabel2[[#This Row],[BONUS 6]]</f>
        <v>83.75</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1" s="22">
        <v>250</v>
      </c>
      <c r="BX91" s="30">
        <f>Tabel2[[#This Row],[Diploma]]-Tabel2[[#This Row],[Uitgeschreven]]</f>
        <v>0</v>
      </c>
      <c r="BY91" s="2" t="str">
        <f t="shared" si="2"/>
        <v>geen actie</v>
      </c>
      <c r="CA91" s="159">
        <f>Tabel2[[#This Row],[pnt t/m 2021/22]]</f>
        <v>197.71428571428572</v>
      </c>
      <c r="CB91" s="159">
        <f>Tabel2[[#This Row],[pnt 2022/2023]]</f>
        <v>83.75</v>
      </c>
      <c r="CC91" s="159">
        <f t="shared" si="3"/>
        <v>281.46428571428572</v>
      </c>
    </row>
    <row r="92" spans="1:81" x14ac:dyDescent="0.3">
      <c r="A92" s="22" t="s">
        <v>283</v>
      </c>
      <c r="B92" s="22" t="s">
        <v>165</v>
      </c>
      <c r="D92" s="22" t="s">
        <v>749</v>
      </c>
      <c r="E92" t="s">
        <v>297</v>
      </c>
      <c r="G92" s="25" t="s">
        <v>287</v>
      </c>
      <c r="H92" s="151">
        <f>Tabel2[[#This Row],[pnt t/m 2021/22]]+Tabel2[[#This Row],[pnt 2022/2023]]</f>
        <v>780.22893772893781</v>
      </c>
      <c r="I92">
        <v>2008</v>
      </c>
      <c r="J92">
        <v>2022</v>
      </c>
      <c r="K92" s="24">
        <f>Tabel2[[#This Row],[ijkdatum]]-Tabel2[[#This Row],[Geboren]]</f>
        <v>14</v>
      </c>
      <c r="L92" s="26">
        <f>Tabel2[[#This Row],[TTL 1]]+Tabel2[[#This Row],[TTL 2]]+Tabel2[[#This Row],[TTL 3]]+Tabel2[[#This Row],[TTL 4]]+Tabel2[[#This Row],[TTL 5]]+Tabel2[[#This Row],[TTL 6]]+Tabel2[[#This Row],[TTL 7]]+Tabel2[[#This Row],[TTL 8]]+Tabel2[[#This Row],[TTL 9]]+Tabel2[[#This Row],[TTL 10]]</f>
        <v>572.33333333333337</v>
      </c>
      <c r="M92" s="150">
        <v>207.89560439560441</v>
      </c>
      <c r="N92">
        <v>2</v>
      </c>
      <c r="O92">
        <v>6</v>
      </c>
      <c r="P92">
        <v>4</v>
      </c>
      <c r="Q92">
        <v>22</v>
      </c>
      <c r="S92" s="23">
        <f>SUM(Tabel2[[#This Row],[V 1]]*10+Tabel2[[#This Row],[GT 1]])/Tabel2[[#This Row],[AW 1]]*10+Tabel2[[#This Row],[BONUS 1]]</f>
        <v>103.33333333333334</v>
      </c>
      <c r="T92">
        <v>1</v>
      </c>
      <c r="U92">
        <v>10</v>
      </c>
      <c r="V92">
        <v>9</v>
      </c>
      <c r="W92">
        <v>46</v>
      </c>
      <c r="Y92" s="23">
        <f>SUM(Tabel2[[#This Row],[V 2]]*10+Tabel2[[#This Row],[GT 2]])/Tabel2[[#This Row],[AW 2]]*10+Tabel2[[#This Row],[BONUS 2]]</f>
        <v>136</v>
      </c>
      <c r="Z92">
        <v>2</v>
      </c>
      <c r="AA92">
        <v>7</v>
      </c>
      <c r="AB92">
        <v>7</v>
      </c>
      <c r="AC92">
        <v>35</v>
      </c>
      <c r="AE92" s="23">
        <f>SUM(Tabel2[[#This Row],[V 3]]*10+Tabel2[[#This Row],[GT 3]])/Tabel2[[#This Row],[AW 3]]*10+Tabel2[[#This Row],[BONUS 3]]</f>
        <v>150</v>
      </c>
      <c r="AF92">
        <v>2</v>
      </c>
      <c r="AG92">
        <v>10</v>
      </c>
      <c r="AH92">
        <v>6</v>
      </c>
      <c r="AI92">
        <v>39</v>
      </c>
      <c r="AK92" s="23">
        <f>SUM(Tabel2[[#This Row],[V 4]]*10+Tabel2[[#This Row],[GT 4]])/Tabel2[[#This Row],[AW 4]]*10+Tabel2[[#This Row],[BONUS 4]]</f>
        <v>99</v>
      </c>
      <c r="AL92">
        <v>1</v>
      </c>
      <c r="AM92">
        <v>10</v>
      </c>
      <c r="AN92">
        <v>5</v>
      </c>
      <c r="AO92">
        <v>34</v>
      </c>
      <c r="AQ92" s="23">
        <f>SUM(Tabel2[[#This Row],[V 5]]*10+Tabel2[[#This Row],[GT 5]])/Tabel2[[#This Row],[AW 5]]*10+Tabel2[[#This Row],[BONUS 5]]</f>
        <v>84</v>
      </c>
      <c r="AS92">
        <v>1</v>
      </c>
      <c r="AW92" s="23">
        <f>SUM(Tabel2[[#This Row],[V 6]]*10+Tabel2[[#This Row],[GT 6]])/Tabel2[[#This Row],[AW 6]]*10+Tabel2[[#This Row],[BONUS 6]]</f>
        <v>0</v>
      </c>
      <c r="AY92">
        <v>1</v>
      </c>
      <c r="BC92" s="23">
        <f>SUM(Tabel2[[#This Row],[V 7]]*10+Tabel2[[#This Row],[GT 7]])/Tabel2[[#This Row],[AW 7]]*10+Tabel2[[#This Row],[BONUS 7]]</f>
        <v>0</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2" s="22">
        <v>750</v>
      </c>
      <c r="BX92" s="30">
        <f>Tabel2[[#This Row],[Diploma]]-Tabel2[[#This Row],[Uitgeschreven]]</f>
        <v>0</v>
      </c>
      <c r="BY92" s="2" t="str">
        <f t="shared" si="2"/>
        <v>geen actie</v>
      </c>
      <c r="CA92" s="159">
        <f>Tabel2[[#This Row],[pnt t/m 2021/22]]</f>
        <v>207.89560439560441</v>
      </c>
      <c r="CB92" s="159">
        <f>Tabel2[[#This Row],[pnt 2022/2023]]</f>
        <v>572.33333333333337</v>
      </c>
      <c r="CC92" s="159">
        <f t="shared" si="3"/>
        <v>780.22893772893781</v>
      </c>
    </row>
    <row r="93" spans="1:81" x14ac:dyDescent="0.3">
      <c r="A93" s="22" t="s">
        <v>205</v>
      </c>
      <c r="D93" s="22" t="s">
        <v>746</v>
      </c>
      <c r="E93" t="s">
        <v>755</v>
      </c>
      <c r="F93" s="22">
        <v>120737</v>
      </c>
      <c r="G93" s="25" t="s">
        <v>19</v>
      </c>
      <c r="H93" s="23">
        <f>Tabel2[[#This Row],[pnt t/m 2021/22]]+Tabel2[[#This Row],[pnt 2022/2023]]</f>
        <v>71.428571428571431</v>
      </c>
      <c r="I93">
        <v>2007</v>
      </c>
      <c r="J93">
        <v>2022</v>
      </c>
      <c r="K93" s="24">
        <f>Tabel2[[#This Row],[ijkdatum]]-Tabel2[[#This Row],[Geboren]]</f>
        <v>15</v>
      </c>
      <c r="L93" s="162">
        <f>Tabel2[[#This Row],[TTL 1]]+Tabel2[[#This Row],[TTL 2]]+Tabel2[[#This Row],[TTL 3]]+Tabel2[[#This Row],[TTL 4]]+Tabel2[[#This Row],[TTL 5]]+Tabel2[[#This Row],[TTL 6]]+Tabel2[[#This Row],[TTL 7]]+Tabel2[[#This Row],[TTL 8]]+Tabel2[[#This Row],[TTL 9]]+Tabel2[[#This Row],[TTL 10]]</f>
        <v>71.428571428571431</v>
      </c>
      <c r="M93" s="162"/>
      <c r="O93">
        <v>1</v>
      </c>
      <c r="S93" s="162">
        <f>SUM(Tabel2[[#This Row],[V 1]]*10+Tabel2[[#This Row],[GT 1]])/Tabel2[[#This Row],[AW 1]]*10+Tabel2[[#This Row],[BONUS 1]]</f>
        <v>0</v>
      </c>
      <c r="U93">
        <v>1</v>
      </c>
      <c r="Y93" s="162">
        <f>SUM(Tabel2[[#This Row],[V 2]]*10+Tabel2[[#This Row],[GT 2]])/Tabel2[[#This Row],[AW 2]]*10+Tabel2[[#This Row],[BONUS 2]]</f>
        <v>0</v>
      </c>
      <c r="AA93">
        <v>1</v>
      </c>
      <c r="AE93" s="162">
        <f>SUM(Tabel2[[#This Row],[V 3]]*10+Tabel2[[#This Row],[GT 3]])/Tabel2[[#This Row],[AW 3]]*10+Tabel2[[#This Row],[BONUS 3]]</f>
        <v>0</v>
      </c>
      <c r="AG93">
        <v>1</v>
      </c>
      <c r="AK93" s="162">
        <f>SUM(Tabel2[[#This Row],[V 4]]*10+Tabel2[[#This Row],[GT 4]])/Tabel2[[#This Row],[AW 4]]*10+Tabel2[[#This Row],[BONUS 4]]</f>
        <v>0</v>
      </c>
      <c r="AM93">
        <v>1</v>
      </c>
      <c r="AQ93" s="162">
        <f>SUM(Tabel2[[#This Row],[V 5]]*10+Tabel2[[#This Row],[GT 5]])/Tabel2[[#This Row],[AW 5]]*10+Tabel2[[#This Row],[BONUS 5]]</f>
        <v>0</v>
      </c>
      <c r="AS93">
        <v>1</v>
      </c>
      <c r="AW93" s="162">
        <f>SUM(Tabel2[[#This Row],[V 6]]*10+Tabel2[[#This Row],[GT 6]])/Tabel2[[#This Row],[AW 6]]*10+Tabel2[[#This Row],[BONUS 6]]</f>
        <v>0</v>
      </c>
      <c r="AX93">
        <v>6</v>
      </c>
      <c r="AY93">
        <v>7</v>
      </c>
      <c r="AZ93">
        <v>3</v>
      </c>
      <c r="BA93">
        <v>20</v>
      </c>
      <c r="BC93" s="23">
        <f>SUM(Tabel2[[#This Row],[V 7]]*10+Tabel2[[#This Row],[GT 7]])/Tabel2[[#This Row],[AW 7]]*10+Tabel2[[#This Row],[BONUS 7]]</f>
        <v>71.428571428571431</v>
      </c>
      <c r="BE93">
        <v>1</v>
      </c>
      <c r="BI93" s="162">
        <f>SUM(Tabel2[[#This Row],[V 8]]*10+Tabel2[[#This Row],[GT 8]])/Tabel2[[#This Row],[AW 8]]*10+Tabel2[[#This Row],[BONUS 8]]</f>
        <v>0</v>
      </c>
      <c r="BK93">
        <v>1</v>
      </c>
      <c r="BO93" s="162">
        <f>SUM(Tabel2[[#This Row],[V 9]]*10+Tabel2[[#This Row],[GT 9]])/Tabel2[[#This Row],[AW 9]]*10+Tabel2[[#This Row],[BONUS 9]]</f>
        <v>0</v>
      </c>
      <c r="BQ93">
        <v>1</v>
      </c>
      <c r="BU93" s="23">
        <f>SUM(Tabel2[[#This Row],[V 10]]*10+Tabel2[[#This Row],[GT 10]])/Tabel2[[#This Row],[AW 10]]*10+Tabel2[[#This Row],[BONUS 10]]</f>
        <v>0</v>
      </c>
      <c r="BV9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3" s="22">
        <v>0</v>
      </c>
      <c r="BX93" s="22">
        <f>Tabel2[[#This Row],[Diploma]]-Tabel2[[#This Row],[Uitgeschreven]]</f>
        <v>0</v>
      </c>
      <c r="BY93" s="165" t="str">
        <f t="shared" si="2"/>
        <v>geen actie</v>
      </c>
      <c r="CA93" s="159">
        <f>Tabel2[[#This Row],[pnt t/m 2021/22]]</f>
        <v>0</v>
      </c>
      <c r="CB93" s="159">
        <f>Tabel2[[#This Row],[pnt 2022/2023]]</f>
        <v>71.428571428571431</v>
      </c>
      <c r="CC93" s="159">
        <f t="shared" si="3"/>
        <v>71.428571428571431</v>
      </c>
    </row>
    <row r="94" spans="1:81" x14ac:dyDescent="0.3">
      <c r="A94" s="22" t="s">
        <v>270</v>
      </c>
      <c r="B94" s="22" t="s">
        <v>165</v>
      </c>
      <c r="D94" s="22" t="s">
        <v>746</v>
      </c>
      <c r="E94" t="s">
        <v>275</v>
      </c>
      <c r="F94" s="22">
        <v>119415</v>
      </c>
      <c r="G94" s="25" t="s">
        <v>59</v>
      </c>
      <c r="H94" s="151">
        <f>Tabel2[[#This Row],[pnt t/m 2021/22]]+Tabel2[[#This Row],[pnt 2022/2023]]</f>
        <v>85.833333333333343</v>
      </c>
      <c r="I94">
        <v>2011</v>
      </c>
      <c r="J94">
        <v>2022</v>
      </c>
      <c r="K94" s="24">
        <f>Tabel2[[#This Row],[ijkdatum]]-Tabel2[[#This Row],[Geboren]]</f>
        <v>11</v>
      </c>
      <c r="L94" s="26">
        <f>Tabel2[[#This Row],[TTL 1]]+Tabel2[[#This Row],[TTL 2]]+Tabel2[[#This Row],[TTL 3]]+Tabel2[[#This Row],[TTL 4]]+Tabel2[[#This Row],[TTL 5]]+Tabel2[[#This Row],[TTL 6]]+Tabel2[[#This Row],[TTL 7]]+Tabel2[[#This Row],[TTL 8]]+Tabel2[[#This Row],[TTL 9]]+Tabel2[[#This Row],[TTL 10]]</f>
        <v>0</v>
      </c>
      <c r="M94" s="150">
        <v>85.833333333333343</v>
      </c>
      <c r="O94">
        <v>1</v>
      </c>
      <c r="S94" s="23">
        <f>SUM(Tabel2[[#This Row],[V 1]]*10+Tabel2[[#This Row],[GT 1]])/Tabel2[[#This Row],[AW 1]]*10+Tabel2[[#This Row],[BONUS 1]]</f>
        <v>0</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4" s="22">
        <v>0</v>
      </c>
      <c r="BX94" s="30">
        <f>Tabel2[[#This Row],[Diploma]]-Tabel2[[#This Row],[Uitgeschreven]]</f>
        <v>0</v>
      </c>
      <c r="BY94" s="2" t="str">
        <f t="shared" si="2"/>
        <v>geen actie</v>
      </c>
      <c r="CA94" s="159">
        <f>Tabel2[[#This Row],[pnt t/m 2021/22]]</f>
        <v>85.833333333333343</v>
      </c>
      <c r="CB94" s="159">
        <f>Tabel2[[#This Row],[pnt 2022/2023]]</f>
        <v>0</v>
      </c>
      <c r="CC94" s="159">
        <f t="shared" si="3"/>
        <v>85.833333333333343</v>
      </c>
    </row>
    <row r="95" spans="1:81" x14ac:dyDescent="0.3">
      <c r="A95" s="22" t="s">
        <v>246</v>
      </c>
      <c r="B95" s="22" t="s">
        <v>165</v>
      </c>
      <c r="D95" s="22" t="s">
        <v>746</v>
      </c>
      <c r="E95" t="s">
        <v>256</v>
      </c>
      <c r="F95" s="22">
        <v>119261</v>
      </c>
      <c r="G95" s="25" t="s">
        <v>43</v>
      </c>
      <c r="H95" s="151">
        <f>Tabel2[[#This Row],[pnt t/m 2021/22]]+Tabel2[[#This Row],[pnt 2022/2023]]</f>
        <v>277.11344537815125</v>
      </c>
      <c r="I95">
        <v>2006</v>
      </c>
      <c r="J95">
        <v>2022</v>
      </c>
      <c r="K95" s="24">
        <f>Tabel2[[#This Row],[ijkdatum]]-Tabel2[[#This Row],[Geboren]]</f>
        <v>16</v>
      </c>
      <c r="L95" s="26">
        <f>Tabel2[[#This Row],[TTL 1]]+Tabel2[[#This Row],[TTL 2]]+Tabel2[[#This Row],[TTL 3]]+Tabel2[[#This Row],[TTL 4]]+Tabel2[[#This Row],[TTL 5]]+Tabel2[[#This Row],[TTL 6]]+Tabel2[[#This Row],[TTL 7]]+Tabel2[[#This Row],[TTL 8]]+Tabel2[[#This Row],[TTL 9]]+Tabel2[[#This Row],[TTL 10]]</f>
        <v>0</v>
      </c>
      <c r="M95" s="150">
        <v>277.11344537815125</v>
      </c>
      <c r="O95">
        <v>1</v>
      </c>
      <c r="S95" s="23">
        <f>SUM(Tabel2[[#This Row],[V 1]]*10+Tabel2[[#This Row],[GT 1]])/Tabel2[[#This Row],[AW 1]]*10+Tabel2[[#This Row],[BONUS 1]]</f>
        <v>0</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5" s="22">
        <v>250</v>
      </c>
      <c r="BX95" s="30">
        <f>Tabel2[[#This Row],[Diploma]]-Tabel2[[#This Row],[Uitgeschreven]]</f>
        <v>0</v>
      </c>
      <c r="BY95" s="2" t="str">
        <f t="shared" si="2"/>
        <v>geen actie</v>
      </c>
      <c r="CA95" s="159">
        <f>Tabel2[[#This Row],[pnt t/m 2021/22]]</f>
        <v>277.11344537815125</v>
      </c>
      <c r="CB95" s="159">
        <f>Tabel2[[#This Row],[pnt 2022/2023]]</f>
        <v>0</v>
      </c>
      <c r="CC95" s="159">
        <f t="shared" si="3"/>
        <v>277.11344537815125</v>
      </c>
    </row>
    <row r="96" spans="1:81" x14ac:dyDescent="0.3">
      <c r="A96" s="22" t="s">
        <v>309</v>
      </c>
      <c r="B96" s="22" t="s">
        <v>165</v>
      </c>
      <c r="D96" s="22" t="s">
        <v>746</v>
      </c>
      <c r="E96" t="s">
        <v>317</v>
      </c>
      <c r="F96" s="22">
        <v>118397</v>
      </c>
      <c r="G96" s="25" t="s">
        <v>32</v>
      </c>
      <c r="H96" s="151">
        <f>Tabel2[[#This Row],[pnt t/m 2021/22]]+Tabel2[[#This Row],[pnt 2022/2023]]</f>
        <v>573.81313131313141</v>
      </c>
      <c r="I96">
        <v>2010</v>
      </c>
      <c r="J96">
        <v>2022</v>
      </c>
      <c r="K96" s="24">
        <f>Tabel2[[#This Row],[ijkdatum]]-Tabel2[[#This Row],[Geboren]]</f>
        <v>12</v>
      </c>
      <c r="L96" s="26">
        <f>Tabel2[[#This Row],[TTL 1]]+Tabel2[[#This Row],[TTL 2]]+Tabel2[[#This Row],[TTL 3]]+Tabel2[[#This Row],[TTL 4]]+Tabel2[[#This Row],[TTL 5]]+Tabel2[[#This Row],[TTL 6]]+Tabel2[[#This Row],[TTL 7]]+Tabel2[[#This Row],[TTL 8]]+Tabel2[[#This Row],[TTL 9]]+Tabel2[[#This Row],[TTL 10]]</f>
        <v>0</v>
      </c>
      <c r="M96" s="150">
        <v>573.81313131313141</v>
      </c>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6" s="22">
        <v>500</v>
      </c>
      <c r="BX96" s="30">
        <f>Tabel2[[#This Row],[Diploma]]-Tabel2[[#This Row],[Uitgeschreven]]</f>
        <v>0</v>
      </c>
      <c r="BY96" s="2" t="str">
        <f t="shared" si="2"/>
        <v>geen actie</v>
      </c>
      <c r="CA96" s="159">
        <f>Tabel2[[#This Row],[pnt t/m 2021/22]]</f>
        <v>573.81313131313141</v>
      </c>
      <c r="CB96" s="159">
        <f>Tabel2[[#This Row],[pnt 2022/2023]]</f>
        <v>0</v>
      </c>
      <c r="CC96" s="159">
        <f t="shared" si="3"/>
        <v>573.81313131313141</v>
      </c>
    </row>
    <row r="97" spans="1:81" x14ac:dyDescent="0.3">
      <c r="A97" s="22" t="s">
        <v>270</v>
      </c>
      <c r="B97" s="22" t="s">
        <v>165</v>
      </c>
      <c r="D97" s="22" t="s">
        <v>746</v>
      </c>
      <c r="E97" t="s">
        <v>276</v>
      </c>
      <c r="G97" s="25" t="s">
        <v>59</v>
      </c>
      <c r="H97" s="151">
        <f>Tabel2[[#This Row],[pnt t/m 2021/22]]+Tabel2[[#This Row],[pnt 2022/2023]]</f>
        <v>162.12121212121212</v>
      </c>
      <c r="I97">
        <v>2011</v>
      </c>
      <c r="J97">
        <v>2022</v>
      </c>
      <c r="K97" s="24">
        <f>Tabel2[[#This Row],[ijkdatum]]-Tabel2[[#This Row],[Geboren]]</f>
        <v>11</v>
      </c>
      <c r="L97" s="26">
        <f>Tabel2[[#This Row],[TTL 1]]+Tabel2[[#This Row],[TTL 2]]+Tabel2[[#This Row],[TTL 3]]+Tabel2[[#This Row],[TTL 4]]+Tabel2[[#This Row],[TTL 5]]+Tabel2[[#This Row],[TTL 6]]+Tabel2[[#This Row],[TTL 7]]+Tabel2[[#This Row],[TTL 8]]+Tabel2[[#This Row],[TTL 9]]+Tabel2[[#This Row],[TTL 10]]</f>
        <v>0</v>
      </c>
      <c r="M97" s="150">
        <v>162.12121212121212</v>
      </c>
      <c r="O97">
        <v>1</v>
      </c>
      <c r="S97" s="23">
        <f>SUM(Tabel2[[#This Row],[V 1]]*10+Tabel2[[#This Row],[GT 1]])/Tabel2[[#This Row],[AW 1]]*10+Tabel2[[#This Row],[BONUS 1]]</f>
        <v>0</v>
      </c>
      <c r="U97">
        <v>1</v>
      </c>
      <c r="Y97" s="23">
        <f>SUM(Tabel2[[#This Row],[V 2]]*10+Tabel2[[#This Row],[GT 2]])/Tabel2[[#This Row],[AW 2]]*10+Tabel2[[#This Row],[BONUS 2]]</f>
        <v>0</v>
      </c>
      <c r="AA97">
        <v>1</v>
      </c>
      <c r="AE97" s="23">
        <f>SUM(Tabel2[[#This Row],[V 3]]*10+Tabel2[[#This Row],[GT 3]])/Tabel2[[#This Row],[AW 3]]*10+Tabel2[[#This Row],[BONUS 3]]</f>
        <v>0</v>
      </c>
      <c r="AG97">
        <v>1</v>
      </c>
      <c r="AK97" s="23">
        <f>SUM(Tabel2[[#This Row],[V 4]]*10+Tabel2[[#This Row],[GT 4]])/Tabel2[[#This Row],[AW 4]]*10+Tabel2[[#This Row],[BONUS 4]]</f>
        <v>0</v>
      </c>
      <c r="AM97">
        <v>1</v>
      </c>
      <c r="AQ97" s="23">
        <f>SUM(Tabel2[[#This Row],[V 5]]*10+Tabel2[[#This Row],[GT 5]])/Tabel2[[#This Row],[AW 5]]*10+Tabel2[[#This Row],[BONUS 5]]</f>
        <v>0</v>
      </c>
      <c r="AS97">
        <v>1</v>
      </c>
      <c r="AW97" s="23">
        <f>SUM(Tabel2[[#This Row],[V 6]]*10+Tabel2[[#This Row],[GT 6]])/Tabel2[[#This Row],[AW 6]]*10+Tabel2[[#This Row],[BONUS 6]]</f>
        <v>0</v>
      </c>
      <c r="AY97">
        <v>1</v>
      </c>
      <c r="BC97" s="23">
        <f>SUM(Tabel2[[#This Row],[V 7]]*10+Tabel2[[#This Row],[GT 7]])/Tabel2[[#This Row],[AW 7]]*10+Tabel2[[#This Row],[BONUS 7]]</f>
        <v>0</v>
      </c>
      <c r="BE97">
        <v>1</v>
      </c>
      <c r="BI97" s="23">
        <f>SUM(Tabel2[[#This Row],[V 8]]*10+Tabel2[[#This Row],[GT 8]])/Tabel2[[#This Row],[AW 8]]*10+Tabel2[[#This Row],[BONUS 8]]</f>
        <v>0</v>
      </c>
      <c r="BK97">
        <v>1</v>
      </c>
      <c r="BO97" s="23">
        <f>SUM(Tabel2[[#This Row],[V 9]]*10+Tabel2[[#This Row],[GT 9]])/Tabel2[[#This Row],[AW 9]]*10+Tabel2[[#This Row],[BONUS 9]]</f>
        <v>0</v>
      </c>
      <c r="BQ97">
        <v>1</v>
      </c>
      <c r="BU97" s="23">
        <f>SUM(Tabel2[[#This Row],[V 10]]*10+Tabel2[[#This Row],[GT 10]])/Tabel2[[#This Row],[AW 10]]*10+Tabel2[[#This Row],[BONUS 10]]</f>
        <v>0</v>
      </c>
      <c r="BV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7" s="22">
        <v>0</v>
      </c>
      <c r="BX97" s="30">
        <f>Tabel2[[#This Row],[Diploma]]-Tabel2[[#This Row],[Uitgeschreven]]</f>
        <v>0</v>
      </c>
      <c r="BY97" s="2" t="str">
        <f t="shared" si="2"/>
        <v>geen actie</v>
      </c>
      <c r="CA97" s="159">
        <f>Tabel2[[#This Row],[pnt t/m 2021/22]]</f>
        <v>162.12121212121212</v>
      </c>
      <c r="CB97" s="159">
        <f>Tabel2[[#This Row],[pnt 2022/2023]]</f>
        <v>0</v>
      </c>
      <c r="CC97" s="159">
        <f t="shared" si="3"/>
        <v>162.12121212121212</v>
      </c>
    </row>
    <row r="98" spans="1:81" x14ac:dyDescent="0.3">
      <c r="A98" s="22" t="s">
        <v>206</v>
      </c>
      <c r="B98" s="22" t="s">
        <v>165</v>
      </c>
      <c r="D98" s="22" t="s">
        <v>746</v>
      </c>
      <c r="E98" t="s">
        <v>751</v>
      </c>
      <c r="F98" s="22">
        <v>120096</v>
      </c>
      <c r="G98" s="25" t="s">
        <v>219</v>
      </c>
      <c r="H98" s="151">
        <f>Tabel2[[#This Row],[pnt t/m 2021/22]]+Tabel2[[#This Row],[pnt 2022/2023]]</f>
        <v>150</v>
      </c>
      <c r="I98">
        <v>2011</v>
      </c>
      <c r="J98">
        <v>2022</v>
      </c>
      <c r="K98" s="24">
        <f>Tabel2[[#This Row],[ijkdatum]]-Tabel2[[#This Row],[Geboren]]</f>
        <v>11</v>
      </c>
      <c r="L98" s="26">
        <f>Tabel2[[#This Row],[TTL 1]]+Tabel2[[#This Row],[TTL 2]]+Tabel2[[#This Row],[TTL 3]]+Tabel2[[#This Row],[TTL 4]]+Tabel2[[#This Row],[TTL 5]]+Tabel2[[#This Row],[TTL 6]]+Tabel2[[#This Row],[TTL 7]]+Tabel2[[#This Row],[TTL 8]]+Tabel2[[#This Row],[TTL 9]]+Tabel2[[#This Row],[TTL 10]]</f>
        <v>0</v>
      </c>
      <c r="M98" s="160">
        <v>150</v>
      </c>
      <c r="O98">
        <v>1</v>
      </c>
      <c r="S98" s="23">
        <f>SUM(Tabel2[[#This Row],[V 1]]*10+Tabel2[[#This Row],[GT 1]])/Tabel2[[#This Row],[AW 1]]*10+Tabel2[[#This Row],[BONUS 1]]</f>
        <v>0</v>
      </c>
      <c r="U98">
        <v>1</v>
      </c>
      <c r="Y98" s="23">
        <f>SUM(Tabel2[[#This Row],[V 2]]*10+Tabel2[[#This Row],[GT 2]])/Tabel2[[#This Row],[AW 2]]*10+Tabel2[[#This Row],[BONUS 2]]</f>
        <v>0</v>
      </c>
      <c r="AA98">
        <v>1</v>
      </c>
      <c r="AE98" s="23">
        <f>SUM(Tabel2[[#This Row],[V 3]]*10+Tabel2[[#This Row],[GT 3]])/Tabel2[[#This Row],[AW 3]]*10+Tabel2[[#This Row],[BONUS 3]]</f>
        <v>0</v>
      </c>
      <c r="AG98">
        <v>1</v>
      </c>
      <c r="AK98" s="23">
        <f>SUM(Tabel2[[#This Row],[V 4]]*10+Tabel2[[#This Row],[GT 4]])/Tabel2[[#This Row],[AW 4]]*10+Tabel2[[#This Row],[BONUS 4]]</f>
        <v>0</v>
      </c>
      <c r="AM98">
        <v>1</v>
      </c>
      <c r="AQ98" s="23">
        <f>SUM(Tabel2[[#This Row],[V 5]]*10+Tabel2[[#This Row],[GT 5]])/Tabel2[[#This Row],[AW 5]]*10+Tabel2[[#This Row],[BONUS 5]]</f>
        <v>0</v>
      </c>
      <c r="AS98">
        <v>1</v>
      </c>
      <c r="AW98" s="23">
        <f>SUM(Tabel2[[#This Row],[V 6]]*10+Tabel2[[#This Row],[GT 6]])/Tabel2[[#This Row],[AW 6]]*10+Tabel2[[#This Row],[BONUS 6]]</f>
        <v>0</v>
      </c>
      <c r="AY98">
        <v>1</v>
      </c>
      <c r="BC98" s="23">
        <f>SUM(Tabel2[[#This Row],[V 7]]*10+Tabel2[[#This Row],[GT 7]])/Tabel2[[#This Row],[AW 7]]*10+Tabel2[[#This Row],[BONUS 7]]</f>
        <v>0</v>
      </c>
      <c r="BE98">
        <v>1</v>
      </c>
      <c r="BI98" s="23">
        <f>SUM(Tabel2[[#This Row],[V 8]]*10+Tabel2[[#This Row],[GT 8]])/Tabel2[[#This Row],[AW 8]]*10+Tabel2[[#This Row],[BONUS 8]]</f>
        <v>0</v>
      </c>
      <c r="BK98">
        <v>1</v>
      </c>
      <c r="BO98" s="23">
        <f>SUM(Tabel2[[#This Row],[V 9]]*10+Tabel2[[#This Row],[GT 9]])/Tabel2[[#This Row],[AW 9]]*10+Tabel2[[#This Row],[BONUS 9]]</f>
        <v>0</v>
      </c>
      <c r="BQ98">
        <v>1</v>
      </c>
      <c r="BU98" s="23">
        <f>SUM(Tabel2[[#This Row],[V 10]]*10+Tabel2[[#This Row],[GT 10]])/Tabel2[[#This Row],[AW 10]]*10+Tabel2[[#This Row],[BONUS 10]]</f>
        <v>0</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8" s="22">
        <v>0</v>
      </c>
      <c r="BX98" s="30">
        <f>Tabel2[[#This Row],[Diploma]]-Tabel2[[#This Row],[Uitgeschreven]]</f>
        <v>0</v>
      </c>
      <c r="BY98" s="2" t="str">
        <f t="shared" si="2"/>
        <v>geen actie</v>
      </c>
      <c r="CA98" s="159">
        <f>Tabel2[[#This Row],[pnt t/m 2021/22]]</f>
        <v>150</v>
      </c>
      <c r="CB98" s="159">
        <f>Tabel2[[#This Row],[pnt 2022/2023]]</f>
        <v>0</v>
      </c>
      <c r="CC98" s="159">
        <f t="shared" si="3"/>
        <v>150</v>
      </c>
    </row>
    <row r="99" spans="1:81" x14ac:dyDescent="0.3">
      <c r="A99" s="22" t="s">
        <v>206</v>
      </c>
      <c r="D99" s="22" t="s">
        <v>749</v>
      </c>
      <c r="E99" t="s">
        <v>221</v>
      </c>
      <c r="F99" s="22">
        <v>119751</v>
      </c>
      <c r="G99" s="25" t="s">
        <v>43</v>
      </c>
      <c r="H99" s="151">
        <f>Tabel2[[#This Row],[pnt t/m 2021/22]]+Tabel2[[#This Row],[pnt 2022/2023]]</f>
        <v>806.99786324786328</v>
      </c>
      <c r="I99">
        <v>2012</v>
      </c>
      <c r="J99">
        <v>2022</v>
      </c>
      <c r="K99" s="24">
        <f>Tabel2[[#This Row],[ijkdatum]]-Tabel2[[#This Row],[Geboren]]</f>
        <v>10</v>
      </c>
      <c r="L99" s="26">
        <f>Tabel2[[#This Row],[TTL 1]]+Tabel2[[#This Row],[TTL 2]]+Tabel2[[#This Row],[TTL 3]]+Tabel2[[#This Row],[TTL 4]]+Tabel2[[#This Row],[TTL 5]]+Tabel2[[#This Row],[TTL 6]]+Tabel2[[#This Row],[TTL 7]]+Tabel2[[#This Row],[TTL 8]]+Tabel2[[#This Row],[TTL 9]]+Tabel2[[#This Row],[TTL 10]]</f>
        <v>347.08760683760681</v>
      </c>
      <c r="M99" s="150">
        <v>459.91025641025641</v>
      </c>
      <c r="O99">
        <v>1</v>
      </c>
      <c r="S99" s="23">
        <f>SUM(Tabel2[[#This Row],[V 1]]*10+Tabel2[[#This Row],[GT 1]])/Tabel2[[#This Row],[AW 1]]*10+Tabel2[[#This Row],[BONUS 1]]</f>
        <v>0</v>
      </c>
      <c r="T99">
        <v>10</v>
      </c>
      <c r="U99">
        <v>13</v>
      </c>
      <c r="V99">
        <v>6</v>
      </c>
      <c r="W99">
        <v>50</v>
      </c>
      <c r="Y99" s="23">
        <f>SUM(Tabel2[[#This Row],[V 2]]*10+Tabel2[[#This Row],[GT 2]])/Tabel2[[#This Row],[AW 2]]*10+Tabel2[[#This Row],[BONUS 2]]</f>
        <v>84.615384615384613</v>
      </c>
      <c r="AA99">
        <v>1</v>
      </c>
      <c r="AE99" s="23">
        <f>SUM(Tabel2[[#This Row],[V 3]]*10+Tabel2[[#This Row],[GT 3]])/Tabel2[[#This Row],[AW 3]]*10+Tabel2[[#This Row],[BONUS 3]]</f>
        <v>0</v>
      </c>
      <c r="AF99">
        <v>7</v>
      </c>
      <c r="AG99">
        <v>9</v>
      </c>
      <c r="AH99">
        <v>3</v>
      </c>
      <c r="AI99">
        <v>26</v>
      </c>
      <c r="AK99" s="23">
        <f>SUM(Tabel2[[#This Row],[V 4]]*10+Tabel2[[#This Row],[GT 4]])/Tabel2[[#This Row],[AW 4]]*10+Tabel2[[#This Row],[BONUS 4]]</f>
        <v>62.222222222222221</v>
      </c>
      <c r="AM99">
        <v>1</v>
      </c>
      <c r="AQ99" s="23">
        <f>SUM(Tabel2[[#This Row],[V 5]]*10+Tabel2[[#This Row],[GT 5]])/Tabel2[[#This Row],[AW 5]]*10+Tabel2[[#This Row],[BONUS 5]]</f>
        <v>0</v>
      </c>
      <c r="AR99">
        <v>10</v>
      </c>
      <c r="AS99">
        <v>10</v>
      </c>
      <c r="AT99">
        <v>8</v>
      </c>
      <c r="AU99">
        <v>44</v>
      </c>
      <c r="AW99" s="23">
        <f>SUM(Tabel2[[#This Row],[V 6]]*10+Tabel2[[#This Row],[GT 6]])/Tabel2[[#This Row],[AW 6]]*10+Tabel2[[#This Row],[BONUS 6]]</f>
        <v>124</v>
      </c>
      <c r="AX99">
        <v>9</v>
      </c>
      <c r="AY99">
        <v>8</v>
      </c>
      <c r="AZ99">
        <v>3</v>
      </c>
      <c r="BA99">
        <v>31</v>
      </c>
      <c r="BC99" s="23">
        <f>SUM(Tabel2[[#This Row],[V 7]]*10+Tabel2[[#This Row],[GT 7]])/Tabel2[[#This Row],[AW 7]]*10+Tabel2[[#This Row],[BONUS 7]]</f>
        <v>76.25</v>
      </c>
      <c r="BE99">
        <v>1</v>
      </c>
      <c r="BI99" s="23">
        <f>SUM(Tabel2[[#This Row],[V 8]]*10+Tabel2[[#This Row],[GT 8]])/Tabel2[[#This Row],[AW 8]]*10+Tabel2[[#This Row],[BONUS 8]]</f>
        <v>0</v>
      </c>
      <c r="BK99">
        <v>1</v>
      </c>
      <c r="BO99" s="23">
        <f>SUM(Tabel2[[#This Row],[V 9]]*10+Tabel2[[#This Row],[GT 9]])/Tabel2[[#This Row],[AW 9]]*10+Tabel2[[#This Row],[BONUS 9]]</f>
        <v>0</v>
      </c>
      <c r="BQ99">
        <v>1</v>
      </c>
      <c r="BU99" s="23">
        <f>SUM(Tabel2[[#This Row],[V 10]]*10+Tabel2[[#This Row],[GT 10]])/Tabel2[[#This Row],[AW 10]]*10+Tabel2[[#This Row],[BONUS 10]]</f>
        <v>0</v>
      </c>
      <c r="BV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9" s="22">
        <v>500</v>
      </c>
      <c r="BX99" s="30">
        <f>Tabel2[[#This Row],[Diploma]]-Tabel2[[#This Row],[Uitgeschreven]]</f>
        <v>250</v>
      </c>
      <c r="BY99" s="2" t="str">
        <f t="shared" si="2"/>
        <v>diploma uitschrijven: 750 punten</v>
      </c>
      <c r="CA99" s="159">
        <f>Tabel2[[#This Row],[pnt t/m 2021/22]]</f>
        <v>459.91025641025641</v>
      </c>
      <c r="CB99" s="159">
        <f>Tabel2[[#This Row],[pnt 2022/2023]]</f>
        <v>347.08760683760681</v>
      </c>
      <c r="CC99" s="159">
        <f t="shared" si="3"/>
        <v>806.99786324786328</v>
      </c>
    </row>
    <row r="100" spans="1:81" x14ac:dyDescent="0.3">
      <c r="A100" s="22" t="s">
        <v>205</v>
      </c>
      <c r="B100" s="22" t="s">
        <v>165</v>
      </c>
      <c r="D100" s="22" t="s">
        <v>749</v>
      </c>
      <c r="E100" t="s">
        <v>178</v>
      </c>
      <c r="F100" s="22">
        <v>117553</v>
      </c>
      <c r="G100" s="25" t="s">
        <v>49</v>
      </c>
      <c r="H100" s="151">
        <f>Tabel2[[#This Row],[pnt t/m 2021/22]]+Tabel2[[#This Row],[pnt 2022/2023]]</f>
        <v>1968.5357142857142</v>
      </c>
      <c r="I100">
        <v>2009</v>
      </c>
      <c r="J100">
        <v>2022</v>
      </c>
      <c r="K100" s="24">
        <f>Tabel2[[#This Row],[ijkdatum]]-Tabel2[[#This Row],[Geboren]]</f>
        <v>13</v>
      </c>
      <c r="L100" s="26">
        <f>Tabel2[[#This Row],[TTL 1]]+Tabel2[[#This Row],[TTL 2]]+Tabel2[[#This Row],[TTL 3]]+Tabel2[[#This Row],[TTL 4]]+Tabel2[[#This Row],[TTL 5]]+Tabel2[[#This Row],[TTL 6]]+Tabel2[[#This Row],[TTL 7]]+Tabel2[[#This Row],[TTL 8]]+Tabel2[[#This Row],[TTL 9]]+Tabel2[[#This Row],[TTL 10]]</f>
        <v>505.41666666666663</v>
      </c>
      <c r="M100" s="150">
        <v>1463.1190476190477</v>
      </c>
      <c r="N100">
        <v>15</v>
      </c>
      <c r="O100">
        <v>8</v>
      </c>
      <c r="P100">
        <v>2</v>
      </c>
      <c r="Q100">
        <v>27</v>
      </c>
      <c r="S100" s="23">
        <f>SUM(Tabel2[[#This Row],[V 1]]*10+Tabel2[[#This Row],[GT 1]])/Tabel2[[#This Row],[AW 1]]*10+Tabel2[[#This Row],[BONUS 1]]</f>
        <v>58.75</v>
      </c>
      <c r="T100">
        <v>8</v>
      </c>
      <c r="U100">
        <v>6</v>
      </c>
      <c r="V100">
        <v>5</v>
      </c>
      <c r="W100">
        <v>28</v>
      </c>
      <c r="Y100" s="23">
        <f>SUM(Tabel2[[#This Row],[V 2]]*10+Tabel2[[#This Row],[GT 2]])/Tabel2[[#This Row],[AW 2]]*10+Tabel2[[#This Row],[BONUS 2]]</f>
        <v>130</v>
      </c>
      <c r="AA100">
        <v>1</v>
      </c>
      <c r="AE100" s="23">
        <f>SUM(Tabel2[[#This Row],[V 3]]*10+Tabel2[[#This Row],[GT 3]])/Tabel2[[#This Row],[AW 3]]*10+Tabel2[[#This Row],[BONUS 3]]</f>
        <v>0</v>
      </c>
      <c r="AF100">
        <v>10</v>
      </c>
      <c r="AG100">
        <v>9</v>
      </c>
      <c r="AH100">
        <v>6</v>
      </c>
      <c r="AI100">
        <v>36</v>
      </c>
      <c r="AK100" s="23">
        <f>SUM(Tabel2[[#This Row],[V 4]]*10+Tabel2[[#This Row],[GT 4]])/Tabel2[[#This Row],[AW 4]]*10+Tabel2[[#This Row],[BONUS 4]]</f>
        <v>106.66666666666666</v>
      </c>
      <c r="AL100">
        <v>6</v>
      </c>
      <c r="AM100">
        <v>8</v>
      </c>
      <c r="AN100">
        <v>5</v>
      </c>
      <c r="AO100">
        <v>30</v>
      </c>
      <c r="AQ100" s="23">
        <f>SUM(Tabel2[[#This Row],[V 5]]*10+Tabel2[[#This Row],[GT 5]])/Tabel2[[#This Row],[AW 5]]*10+Tabel2[[#This Row],[BONUS 5]]</f>
        <v>100</v>
      </c>
      <c r="AR100">
        <v>7</v>
      </c>
      <c r="AS100">
        <v>9</v>
      </c>
      <c r="AT100">
        <v>0</v>
      </c>
      <c r="AU100">
        <v>18</v>
      </c>
      <c r="AW100" s="23">
        <f>SUM(Tabel2[[#This Row],[V 6]]*10+Tabel2[[#This Row],[GT 6]])/Tabel2[[#This Row],[AW 6]]*10+Tabel2[[#This Row],[BONUS 6]]</f>
        <v>20</v>
      </c>
      <c r="AX100">
        <v>7</v>
      </c>
      <c r="AY100">
        <v>7</v>
      </c>
      <c r="AZ100">
        <v>4</v>
      </c>
      <c r="BA100">
        <v>23</v>
      </c>
      <c r="BC100" s="23">
        <f>SUM(Tabel2[[#This Row],[V 7]]*10+Tabel2[[#This Row],[GT 7]])/Tabel2[[#This Row],[AW 7]]*10+Tabel2[[#This Row],[BONUS 7]]</f>
        <v>90</v>
      </c>
      <c r="BE100">
        <v>1</v>
      </c>
      <c r="BI100" s="23">
        <f>SUM(Tabel2[[#This Row],[V 8]]*10+Tabel2[[#This Row],[GT 8]])/Tabel2[[#This Row],[AW 8]]*10+Tabel2[[#This Row],[BONUS 8]]</f>
        <v>0</v>
      </c>
      <c r="BK100">
        <v>1</v>
      </c>
      <c r="BO100" s="23">
        <f>SUM(Tabel2[[#This Row],[V 9]]*10+Tabel2[[#This Row],[GT 9]])/Tabel2[[#This Row],[AW 9]]*10+Tabel2[[#This Row],[BONUS 9]]</f>
        <v>0</v>
      </c>
      <c r="BQ100">
        <v>1</v>
      </c>
      <c r="BU100" s="23">
        <f>SUM(Tabel2[[#This Row],[V 10]]*10+Tabel2[[#This Row],[GT 10]])/Tabel2[[#This Row],[AW 10]]*10+Tabel2[[#This Row],[BONUS 10]]</f>
        <v>0</v>
      </c>
      <c r="BV1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00" s="22">
        <v>1500</v>
      </c>
      <c r="BX100" s="30">
        <f>Tabel2[[#This Row],[Diploma]]-Tabel2[[#This Row],[Uitgeschreven]]</f>
        <v>0</v>
      </c>
      <c r="BY100" s="2" t="str">
        <f t="shared" si="2"/>
        <v>geen actie</v>
      </c>
      <c r="CA100" s="159">
        <f>Tabel2[[#This Row],[pnt t/m 2021/22]]</f>
        <v>1463.1190476190477</v>
      </c>
      <c r="CB100" s="159">
        <f>Tabel2[[#This Row],[pnt 2022/2023]]</f>
        <v>505.41666666666663</v>
      </c>
      <c r="CC100" s="159">
        <f t="shared" si="3"/>
        <v>1968.5357142857142</v>
      </c>
    </row>
    <row r="101" spans="1:81" x14ac:dyDescent="0.3">
      <c r="A101" s="22" t="s">
        <v>205</v>
      </c>
      <c r="B101" s="22" t="s">
        <v>165</v>
      </c>
      <c r="D101" s="22" t="s">
        <v>749</v>
      </c>
      <c r="E101" t="s">
        <v>179</v>
      </c>
      <c r="F101" s="22">
        <v>119258</v>
      </c>
      <c r="G101" s="25" t="s">
        <v>43</v>
      </c>
      <c r="H101" s="151">
        <f>Tabel2[[#This Row],[pnt t/m 2021/22]]+Tabel2[[#This Row],[pnt 2022/2023]]</f>
        <v>383.20238095238096</v>
      </c>
      <c r="I101">
        <v>2008</v>
      </c>
      <c r="J101">
        <v>2022</v>
      </c>
      <c r="K101" s="24">
        <f>Tabel2[[#This Row],[ijkdatum]]-Tabel2[[#This Row],[Geboren]]</f>
        <v>14</v>
      </c>
      <c r="L101" s="26">
        <f>Tabel2[[#This Row],[TTL 1]]+Tabel2[[#This Row],[TTL 2]]+Tabel2[[#This Row],[TTL 3]]+Tabel2[[#This Row],[TTL 4]]+Tabel2[[#This Row],[TTL 5]]+Tabel2[[#This Row],[TTL 6]]+Tabel2[[#This Row],[TTL 7]]+Tabel2[[#This Row],[TTL 8]]+Tabel2[[#This Row],[TTL 9]]+Tabel2[[#This Row],[TTL 10]]</f>
        <v>123.75</v>
      </c>
      <c r="M101" s="150">
        <v>259.45238095238096</v>
      </c>
      <c r="O101">
        <v>1</v>
      </c>
      <c r="S101" s="23">
        <f>SUM(Tabel2[[#This Row],[V 1]]*10+Tabel2[[#This Row],[GT 1]])/Tabel2[[#This Row],[AW 1]]*10+Tabel2[[#This Row],[BONUS 1]]</f>
        <v>0</v>
      </c>
      <c r="U101">
        <v>1</v>
      </c>
      <c r="Y101" s="23">
        <f>SUM(Tabel2[[#This Row],[V 2]]*10+Tabel2[[#This Row],[GT 2]])/Tabel2[[#This Row],[AW 2]]*10+Tabel2[[#This Row],[BONUS 2]]</f>
        <v>0</v>
      </c>
      <c r="AA101">
        <v>1</v>
      </c>
      <c r="AE101" s="23">
        <f>SUM(Tabel2[[#This Row],[V 3]]*10+Tabel2[[#This Row],[GT 3]])/Tabel2[[#This Row],[AW 3]]*10+Tabel2[[#This Row],[BONUS 3]]</f>
        <v>0</v>
      </c>
      <c r="AF101">
        <v>9</v>
      </c>
      <c r="AG101">
        <v>6</v>
      </c>
      <c r="AH101">
        <v>2</v>
      </c>
      <c r="AI101">
        <v>19</v>
      </c>
      <c r="AK101" s="23">
        <f>SUM(Tabel2[[#This Row],[V 4]]*10+Tabel2[[#This Row],[GT 4]])/Tabel2[[#This Row],[AW 4]]*10+Tabel2[[#This Row],[BONUS 4]]</f>
        <v>65</v>
      </c>
      <c r="AL101">
        <v>6</v>
      </c>
      <c r="AM101">
        <v>8</v>
      </c>
      <c r="AN101">
        <v>2</v>
      </c>
      <c r="AO101">
        <v>27</v>
      </c>
      <c r="AQ101" s="23">
        <f>SUM(Tabel2[[#This Row],[V 5]]*10+Tabel2[[#This Row],[GT 5]])/Tabel2[[#This Row],[AW 5]]*10+Tabel2[[#This Row],[BONUS 5]]</f>
        <v>58.75</v>
      </c>
      <c r="AS101">
        <v>1</v>
      </c>
      <c r="AW101" s="23">
        <f>SUM(Tabel2[[#This Row],[V 6]]*10+Tabel2[[#This Row],[GT 6]])/Tabel2[[#This Row],[AW 6]]*10+Tabel2[[#This Row],[BONUS 6]]</f>
        <v>0</v>
      </c>
      <c r="AY101">
        <v>1</v>
      </c>
      <c r="BC101" s="23">
        <f>SUM(Tabel2[[#This Row],[V 7]]*10+Tabel2[[#This Row],[GT 7]])/Tabel2[[#This Row],[AW 7]]*10+Tabel2[[#This Row],[BONUS 7]]</f>
        <v>0</v>
      </c>
      <c r="BE101">
        <v>1</v>
      </c>
      <c r="BI101" s="23">
        <f>SUM(Tabel2[[#This Row],[V 8]]*10+Tabel2[[#This Row],[GT 8]])/Tabel2[[#This Row],[AW 8]]*10+Tabel2[[#This Row],[BONUS 8]]</f>
        <v>0</v>
      </c>
      <c r="BK101">
        <v>1</v>
      </c>
      <c r="BO101" s="23">
        <f>SUM(Tabel2[[#This Row],[V 9]]*10+Tabel2[[#This Row],[GT 9]])/Tabel2[[#This Row],[AW 9]]*10+Tabel2[[#This Row],[BONUS 9]]</f>
        <v>0</v>
      </c>
      <c r="BQ101">
        <v>1</v>
      </c>
      <c r="BU101" s="23">
        <f>SUM(Tabel2[[#This Row],[V 10]]*10+Tabel2[[#This Row],[GT 10]])/Tabel2[[#This Row],[AW 10]]*10+Tabel2[[#This Row],[BONUS 10]]</f>
        <v>0</v>
      </c>
      <c r="BV1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1" s="22">
        <v>250</v>
      </c>
      <c r="BX101" s="30">
        <f>Tabel2[[#This Row],[Diploma]]-Tabel2[[#This Row],[Uitgeschreven]]</f>
        <v>0</v>
      </c>
      <c r="BY101" s="2" t="str">
        <f t="shared" si="2"/>
        <v>geen actie</v>
      </c>
      <c r="CA101" s="159">
        <f>Tabel2[[#This Row],[pnt t/m 2021/22]]</f>
        <v>259.45238095238096</v>
      </c>
      <c r="CB101" s="159">
        <f>Tabel2[[#This Row],[pnt 2022/2023]]</f>
        <v>123.75</v>
      </c>
      <c r="CC101" s="159">
        <f t="shared" si="3"/>
        <v>383.20238095238096</v>
      </c>
    </row>
    <row r="102" spans="1:81" x14ac:dyDescent="0.3">
      <c r="A102" s="22" t="s">
        <v>246</v>
      </c>
      <c r="B102" s="22" t="s">
        <v>165</v>
      </c>
      <c r="D102" s="22" t="s">
        <v>749</v>
      </c>
      <c r="E102" t="s">
        <v>624</v>
      </c>
      <c r="F102" s="22">
        <v>118918</v>
      </c>
      <c r="G102" s="25" t="s">
        <v>29</v>
      </c>
      <c r="H102" s="151">
        <f>Tabel2[[#This Row],[pnt t/m 2021/22]]+Tabel2[[#This Row],[pnt 2022/2023]]</f>
        <v>342.29545454545456</v>
      </c>
      <c r="I102">
        <v>2008</v>
      </c>
      <c r="J102">
        <v>2022</v>
      </c>
      <c r="K102" s="24">
        <f>Tabel2[[#This Row],[ijkdatum]]-Tabel2[[#This Row],[Geboren]]</f>
        <v>14</v>
      </c>
      <c r="L102" s="26">
        <f>Tabel2[[#This Row],[TTL 1]]+Tabel2[[#This Row],[TTL 2]]+Tabel2[[#This Row],[TTL 3]]+Tabel2[[#This Row],[TTL 4]]+Tabel2[[#This Row],[TTL 5]]+Tabel2[[#This Row],[TTL 6]]+Tabel2[[#This Row],[TTL 7]]+Tabel2[[#This Row],[TTL 8]]+Tabel2[[#This Row],[TTL 9]]+Tabel2[[#This Row],[TTL 10]]</f>
        <v>342.29545454545456</v>
      </c>
      <c r="M102" s="150">
        <v>0</v>
      </c>
      <c r="N102">
        <v>7</v>
      </c>
      <c r="O102">
        <v>10</v>
      </c>
      <c r="P102">
        <v>7</v>
      </c>
      <c r="Q102">
        <v>39</v>
      </c>
      <c r="S102" s="23">
        <f>SUM(Tabel2[[#This Row],[V 1]]*10+Tabel2[[#This Row],[GT 1]])/Tabel2[[#This Row],[AW 1]]*10+Tabel2[[#This Row],[BONUS 1]]</f>
        <v>109</v>
      </c>
      <c r="T102">
        <v>13</v>
      </c>
      <c r="U102">
        <v>11</v>
      </c>
      <c r="V102">
        <v>8</v>
      </c>
      <c r="W102">
        <v>46</v>
      </c>
      <c r="Y102" s="23">
        <f>SUM(Tabel2[[#This Row],[V 2]]*10+Tabel2[[#This Row],[GT 2]])/Tabel2[[#This Row],[AW 2]]*10+Tabel2[[#This Row],[BONUS 2]]</f>
        <v>114.54545454545455</v>
      </c>
      <c r="AA102">
        <v>1</v>
      </c>
      <c r="AE102" s="23">
        <f>SUM(Tabel2[[#This Row],[V 3]]*10+Tabel2[[#This Row],[GT 3]])/Tabel2[[#This Row],[AW 3]]*10+Tabel2[[#This Row],[BONUS 3]]</f>
        <v>0</v>
      </c>
      <c r="AG102">
        <v>1</v>
      </c>
      <c r="AK102" s="23">
        <f>SUM(Tabel2[[#This Row],[V 4]]*10+Tabel2[[#This Row],[GT 4]])/Tabel2[[#This Row],[AW 4]]*10+Tabel2[[#This Row],[BONUS 4]]</f>
        <v>0</v>
      </c>
      <c r="AL102">
        <v>13</v>
      </c>
      <c r="AM102">
        <v>8</v>
      </c>
      <c r="AN102">
        <v>6</v>
      </c>
      <c r="AO102">
        <v>35</v>
      </c>
      <c r="AQ102" s="23">
        <f>SUM(Tabel2[[#This Row],[V 5]]*10+Tabel2[[#This Row],[GT 5]])/Tabel2[[#This Row],[AW 5]]*10+Tabel2[[#This Row],[BONUS 5]]</f>
        <v>118.75</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2" s="22">
        <v>250</v>
      </c>
      <c r="BX102" s="30">
        <f>Tabel2[[#This Row],[Diploma]]-Tabel2[[#This Row],[Uitgeschreven]]</f>
        <v>0</v>
      </c>
      <c r="BY102" s="2" t="str">
        <f t="shared" si="2"/>
        <v>geen actie</v>
      </c>
      <c r="CA102" s="159">
        <f>Tabel2[[#This Row],[pnt t/m 2021/22]]</f>
        <v>0</v>
      </c>
      <c r="CB102" s="159">
        <f>Tabel2[[#This Row],[pnt 2022/2023]]</f>
        <v>342.29545454545456</v>
      </c>
      <c r="CC102" s="159">
        <f t="shared" si="3"/>
        <v>342.29545454545456</v>
      </c>
    </row>
    <row r="103" spans="1:81" x14ac:dyDescent="0.3">
      <c r="A103" s="22" t="s">
        <v>205</v>
      </c>
      <c r="B103" s="22" t="s">
        <v>165</v>
      </c>
      <c r="D103" s="22" t="s">
        <v>747</v>
      </c>
      <c r="E103" t="s">
        <v>222</v>
      </c>
      <c r="F103" s="22">
        <v>118519</v>
      </c>
      <c r="G103" s="25" t="s">
        <v>29</v>
      </c>
      <c r="H103" s="151">
        <f>Tabel2[[#This Row],[pnt t/m 2021/22]]+Tabel2[[#This Row],[pnt 2022/2023]]</f>
        <v>392.62770562770567</v>
      </c>
      <c r="I103">
        <v>2010</v>
      </c>
      <c r="J103">
        <v>2022</v>
      </c>
      <c r="K103" s="24">
        <f>Tabel2[[#This Row],[ijkdatum]]-Tabel2[[#This Row],[Geboren]]</f>
        <v>12</v>
      </c>
      <c r="L103" s="26">
        <f>Tabel2[[#This Row],[TTL 1]]+Tabel2[[#This Row],[TTL 2]]+Tabel2[[#This Row],[TTL 3]]+Tabel2[[#This Row],[TTL 4]]+Tabel2[[#This Row],[TTL 5]]+Tabel2[[#This Row],[TTL 6]]+Tabel2[[#This Row],[TTL 7]]+Tabel2[[#This Row],[TTL 8]]+Tabel2[[#This Row],[TTL 9]]+Tabel2[[#This Row],[TTL 10]]</f>
        <v>66.666666666666671</v>
      </c>
      <c r="M103" s="162">
        <v>325.96103896103898</v>
      </c>
      <c r="O103">
        <v>1</v>
      </c>
      <c r="S103" s="23">
        <f>SUM(Tabel2[[#This Row],[V 1]]*10+Tabel2[[#This Row],[GT 1]])/Tabel2[[#This Row],[AW 1]]*10+Tabel2[[#This Row],[BONUS 1]]</f>
        <v>0</v>
      </c>
      <c r="U103">
        <v>1</v>
      </c>
      <c r="Y103" s="23">
        <f>SUM(Tabel2[[#This Row],[V 2]]*10+Tabel2[[#This Row],[GT 2]])/Tabel2[[#This Row],[AW 2]]*10+Tabel2[[#This Row],[BONUS 2]]</f>
        <v>0</v>
      </c>
      <c r="AA103">
        <v>1</v>
      </c>
      <c r="AE103" s="23">
        <f>SUM(Tabel2[[#This Row],[V 3]]*10+Tabel2[[#This Row],[GT 3]])/Tabel2[[#This Row],[AW 3]]*10+Tabel2[[#This Row],[BONUS 3]]</f>
        <v>0</v>
      </c>
      <c r="AG103">
        <v>1</v>
      </c>
      <c r="AK103" s="23">
        <f>SUM(Tabel2[[#This Row],[V 4]]*10+Tabel2[[#This Row],[GT 4]])/Tabel2[[#This Row],[AW 4]]*10+Tabel2[[#This Row],[BONUS 4]]</f>
        <v>0</v>
      </c>
      <c r="AL103">
        <v>7</v>
      </c>
      <c r="AM103">
        <v>6</v>
      </c>
      <c r="AN103">
        <v>2</v>
      </c>
      <c r="AO103">
        <v>20</v>
      </c>
      <c r="AQ103" s="23">
        <f>SUM(Tabel2[[#This Row],[V 5]]*10+Tabel2[[#This Row],[GT 5]])/Tabel2[[#This Row],[AW 5]]*10+Tabel2[[#This Row],[BONUS 5]]</f>
        <v>66.666666666666671</v>
      </c>
      <c r="AS103">
        <v>1</v>
      </c>
      <c r="AW103" s="23">
        <f>SUM(Tabel2[[#This Row],[V 6]]*10+Tabel2[[#This Row],[GT 6]])/Tabel2[[#This Row],[AW 6]]*10+Tabel2[[#This Row],[BONUS 6]]</f>
        <v>0</v>
      </c>
      <c r="AY103">
        <v>1</v>
      </c>
      <c r="BC103" s="23">
        <f>SUM(Tabel2[[#This Row],[V 7]]*10+Tabel2[[#This Row],[GT 7]])/Tabel2[[#This Row],[AW 7]]*10+Tabel2[[#This Row],[BONUS 7]]</f>
        <v>0</v>
      </c>
      <c r="BE103">
        <v>1</v>
      </c>
      <c r="BI103" s="23">
        <f>SUM(Tabel2[[#This Row],[V 8]]*10+Tabel2[[#This Row],[GT 8]])/Tabel2[[#This Row],[AW 8]]*10+Tabel2[[#This Row],[BONUS 8]]</f>
        <v>0</v>
      </c>
      <c r="BK103">
        <v>1</v>
      </c>
      <c r="BO103" s="23">
        <f>SUM(Tabel2[[#This Row],[V 9]]*10+Tabel2[[#This Row],[GT 9]])/Tabel2[[#This Row],[AW 9]]*10+Tabel2[[#This Row],[BONUS 9]]</f>
        <v>0</v>
      </c>
      <c r="BQ103">
        <v>1</v>
      </c>
      <c r="BU103" s="23">
        <f>SUM(Tabel2[[#This Row],[V 10]]*10+Tabel2[[#This Row],[GT 10]])/Tabel2[[#This Row],[AW 10]]*10+Tabel2[[#This Row],[BONUS 10]]</f>
        <v>0</v>
      </c>
      <c r="BV1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3" s="22">
        <v>250</v>
      </c>
      <c r="BX103" s="30">
        <f>Tabel2[[#This Row],[Diploma]]-Tabel2[[#This Row],[Uitgeschreven]]</f>
        <v>0</v>
      </c>
      <c r="BY103" s="2" t="str">
        <f t="shared" si="2"/>
        <v>geen actie</v>
      </c>
      <c r="CA103" s="159">
        <f>Tabel2[[#This Row],[pnt t/m 2021/22]]</f>
        <v>325.96103896103898</v>
      </c>
      <c r="CB103" s="159">
        <f>Tabel2[[#This Row],[pnt 2022/2023]]</f>
        <v>66.666666666666671</v>
      </c>
      <c r="CC103" s="159">
        <f t="shared" si="3"/>
        <v>392.62770562770567</v>
      </c>
    </row>
    <row r="104" spans="1:81" x14ac:dyDescent="0.3">
      <c r="A104" s="22" t="s">
        <v>270</v>
      </c>
      <c r="D104" s="22" t="s">
        <v>746</v>
      </c>
      <c r="E104" t="s">
        <v>756</v>
      </c>
      <c r="F104" s="22">
        <v>119449</v>
      </c>
      <c r="G104" s="25" t="s">
        <v>19</v>
      </c>
      <c r="H104" s="23">
        <f>Tabel2[[#This Row],[pnt t/m 2021/22]]+Tabel2[[#This Row],[pnt 2022/2023]]</f>
        <v>77.142857142857139</v>
      </c>
      <c r="I104">
        <v>2011</v>
      </c>
      <c r="J104">
        <v>2022</v>
      </c>
      <c r="K104" s="24">
        <f>Tabel2[[#This Row],[ijkdatum]]-Tabel2[[#This Row],[Geboren]]</f>
        <v>11</v>
      </c>
      <c r="L104" s="162">
        <f>Tabel2[[#This Row],[TTL 1]]+Tabel2[[#This Row],[TTL 2]]+Tabel2[[#This Row],[TTL 3]]+Tabel2[[#This Row],[TTL 4]]+Tabel2[[#This Row],[TTL 5]]+Tabel2[[#This Row],[TTL 6]]+Tabel2[[#This Row],[TTL 7]]+Tabel2[[#This Row],[TTL 8]]+Tabel2[[#This Row],[TTL 9]]+Tabel2[[#This Row],[TTL 10]]</f>
        <v>77.142857142857139</v>
      </c>
      <c r="M104" s="162"/>
      <c r="O104">
        <v>1</v>
      </c>
      <c r="S104" s="162">
        <f>SUM(Tabel2[[#This Row],[V 1]]*10+Tabel2[[#This Row],[GT 1]])/Tabel2[[#This Row],[AW 1]]*10+Tabel2[[#This Row],[BONUS 1]]</f>
        <v>0</v>
      </c>
      <c r="U104">
        <v>1</v>
      </c>
      <c r="Y104" s="162">
        <f>SUM(Tabel2[[#This Row],[V 2]]*10+Tabel2[[#This Row],[GT 2]])/Tabel2[[#This Row],[AW 2]]*10+Tabel2[[#This Row],[BONUS 2]]</f>
        <v>0</v>
      </c>
      <c r="AA104">
        <v>1</v>
      </c>
      <c r="AE104" s="162">
        <f>SUM(Tabel2[[#This Row],[V 3]]*10+Tabel2[[#This Row],[GT 3]])/Tabel2[[#This Row],[AW 3]]*10+Tabel2[[#This Row],[BONUS 3]]</f>
        <v>0</v>
      </c>
      <c r="AG104">
        <v>1</v>
      </c>
      <c r="AK104" s="162">
        <f>SUM(Tabel2[[#This Row],[V 4]]*10+Tabel2[[#This Row],[GT 4]])/Tabel2[[#This Row],[AW 4]]*10+Tabel2[[#This Row],[BONUS 4]]</f>
        <v>0</v>
      </c>
      <c r="AM104">
        <v>1</v>
      </c>
      <c r="AQ104" s="162">
        <f>SUM(Tabel2[[#This Row],[V 5]]*10+Tabel2[[#This Row],[GT 5]])/Tabel2[[#This Row],[AW 5]]*10+Tabel2[[#This Row],[BONUS 5]]</f>
        <v>0</v>
      </c>
      <c r="AS104">
        <v>1</v>
      </c>
      <c r="AW104" s="162">
        <f>SUM(Tabel2[[#This Row],[V 6]]*10+Tabel2[[#This Row],[GT 6]])/Tabel2[[#This Row],[AW 6]]*10+Tabel2[[#This Row],[BONUS 6]]</f>
        <v>0</v>
      </c>
      <c r="AX104" t="s">
        <v>765</v>
      </c>
      <c r="AY104">
        <v>14</v>
      </c>
      <c r="AZ104">
        <v>6</v>
      </c>
      <c r="BA104">
        <v>48</v>
      </c>
      <c r="BC104" s="23">
        <f>SUM(Tabel2[[#This Row],[V 7]]*10+Tabel2[[#This Row],[GT 7]])/Tabel2[[#This Row],[AW 7]]*10+Tabel2[[#This Row],[BONUS 7]]</f>
        <v>77.142857142857139</v>
      </c>
      <c r="BE104">
        <v>1</v>
      </c>
      <c r="BI104" s="162">
        <f>SUM(Tabel2[[#This Row],[V 8]]*10+Tabel2[[#This Row],[GT 8]])/Tabel2[[#This Row],[AW 8]]*10+Tabel2[[#This Row],[BONUS 8]]</f>
        <v>0</v>
      </c>
      <c r="BK104">
        <v>1</v>
      </c>
      <c r="BO104" s="162">
        <f>SUM(Tabel2[[#This Row],[V 9]]*10+Tabel2[[#This Row],[GT 9]])/Tabel2[[#This Row],[AW 9]]*10+Tabel2[[#This Row],[BONUS 9]]</f>
        <v>0</v>
      </c>
      <c r="BQ104">
        <v>1</v>
      </c>
      <c r="BU104" s="23">
        <f>SUM(Tabel2[[#This Row],[V 10]]*10+Tabel2[[#This Row],[GT 10]])/Tabel2[[#This Row],[AW 10]]*10+Tabel2[[#This Row],[BONUS 10]]</f>
        <v>0</v>
      </c>
      <c r="BV10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4" s="22">
        <v>0</v>
      </c>
      <c r="BX104" s="22">
        <f>Tabel2[[#This Row],[Diploma]]-Tabel2[[#This Row],[Uitgeschreven]]</f>
        <v>0</v>
      </c>
      <c r="BY104" s="165" t="str">
        <f t="shared" si="2"/>
        <v>geen actie</v>
      </c>
      <c r="CA104" s="159">
        <f>Tabel2[[#This Row],[pnt t/m 2021/22]]</f>
        <v>0</v>
      </c>
      <c r="CB104" s="159">
        <f>Tabel2[[#This Row],[pnt 2022/2023]]</f>
        <v>77.142857142857139</v>
      </c>
      <c r="CC104" s="159">
        <f t="shared" si="3"/>
        <v>77.142857142857139</v>
      </c>
    </row>
    <row r="105" spans="1:81" x14ac:dyDescent="0.3">
      <c r="A105" s="22" t="s">
        <v>283</v>
      </c>
      <c r="B105" s="22" t="s">
        <v>165</v>
      </c>
      <c r="D105" s="22" t="s">
        <v>746</v>
      </c>
      <c r="E105" t="s">
        <v>298</v>
      </c>
      <c r="F105" s="22">
        <v>117418</v>
      </c>
      <c r="G105" s="25" t="s">
        <v>57</v>
      </c>
      <c r="H105" s="151">
        <f>Tabel2[[#This Row],[pnt t/m 2021/22]]+Tabel2[[#This Row],[pnt 2022/2023]]</f>
        <v>997</v>
      </c>
      <c r="I105">
        <v>2004</v>
      </c>
      <c r="J105">
        <v>2022</v>
      </c>
      <c r="K105" s="24">
        <f>Tabel2[[#This Row],[ijkdatum]]-Tabel2[[#This Row],[Geboren]]</f>
        <v>18</v>
      </c>
      <c r="L105" s="26">
        <f>Tabel2[[#This Row],[TTL 1]]+Tabel2[[#This Row],[TTL 2]]+Tabel2[[#This Row],[TTL 3]]+Tabel2[[#This Row],[TTL 4]]+Tabel2[[#This Row],[TTL 5]]+Tabel2[[#This Row],[TTL 6]]+Tabel2[[#This Row],[TTL 7]]+Tabel2[[#This Row],[TTL 8]]+Tabel2[[#This Row],[TTL 9]]+Tabel2[[#This Row],[TTL 10]]</f>
        <v>0</v>
      </c>
      <c r="M105" s="150">
        <v>997</v>
      </c>
      <c r="O105">
        <v>1</v>
      </c>
      <c r="S105" s="23">
        <f>SUM(Tabel2[[#This Row],[V 1]]*10+Tabel2[[#This Row],[GT 1]])/Tabel2[[#This Row],[AW 1]]*10+Tabel2[[#This Row],[BONUS 1]]</f>
        <v>0</v>
      </c>
      <c r="U105">
        <v>1</v>
      </c>
      <c r="Y105" s="23">
        <f>SUM(Tabel2[[#This Row],[V 2]]*10+Tabel2[[#This Row],[GT 2]])/Tabel2[[#This Row],[AW 2]]*10+Tabel2[[#This Row],[BONUS 2]]</f>
        <v>0</v>
      </c>
      <c r="AA105">
        <v>1</v>
      </c>
      <c r="AE105" s="23">
        <f>SUM(Tabel2[[#This Row],[V 3]]*10+Tabel2[[#This Row],[GT 3]])/Tabel2[[#This Row],[AW 3]]*10+Tabel2[[#This Row],[BONUS 3]]</f>
        <v>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5" s="22">
        <v>750</v>
      </c>
      <c r="BX105" s="30">
        <f>Tabel2[[#This Row],[Diploma]]-Tabel2[[#This Row],[Uitgeschreven]]</f>
        <v>0</v>
      </c>
      <c r="BY105" s="2" t="str">
        <f t="shared" si="2"/>
        <v>geen actie</v>
      </c>
      <c r="CA105" s="159">
        <f>Tabel2[[#This Row],[pnt t/m 2021/22]]</f>
        <v>997</v>
      </c>
      <c r="CB105" s="159">
        <f>Tabel2[[#This Row],[pnt 2022/2023]]</f>
        <v>0</v>
      </c>
      <c r="CC105" s="159">
        <f t="shared" si="3"/>
        <v>997</v>
      </c>
    </row>
    <row r="106" spans="1:81" x14ac:dyDescent="0.3">
      <c r="A106" s="22" t="s">
        <v>205</v>
      </c>
      <c r="B106" s="22" t="s">
        <v>165</v>
      </c>
      <c r="D106" s="22" t="s">
        <v>746</v>
      </c>
      <c r="E106" t="s">
        <v>180</v>
      </c>
      <c r="F106" s="22">
        <v>119258</v>
      </c>
      <c r="G106" s="25" t="s">
        <v>43</v>
      </c>
      <c r="H106" s="151">
        <f>Tabel2[[#This Row],[pnt t/m 2021/22]]+Tabel2[[#This Row],[pnt 2022/2023]]</f>
        <v>713.52380952380952</v>
      </c>
      <c r="I106">
        <v>2006</v>
      </c>
      <c r="J106">
        <v>2022</v>
      </c>
      <c r="K106" s="24">
        <f>Tabel2[[#This Row],[ijkdatum]]-Tabel2[[#This Row],[Geboren]]</f>
        <v>16</v>
      </c>
      <c r="L106" s="26">
        <f>Tabel2[[#This Row],[TTL 1]]+Tabel2[[#This Row],[TTL 2]]+Tabel2[[#This Row],[TTL 3]]+Tabel2[[#This Row],[TTL 4]]+Tabel2[[#This Row],[TTL 5]]+Tabel2[[#This Row],[TTL 6]]+Tabel2[[#This Row],[TTL 7]]+Tabel2[[#This Row],[TTL 8]]+Tabel2[[#This Row],[TTL 9]]+Tabel2[[#This Row],[TTL 10]]</f>
        <v>0</v>
      </c>
      <c r="M106" s="150">
        <v>713.52380952380952</v>
      </c>
      <c r="O106">
        <v>1</v>
      </c>
      <c r="S106" s="2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G106">
        <v>1</v>
      </c>
      <c r="AK106" s="23">
        <f>SUM(Tabel2[[#This Row],[V 4]]*10+Tabel2[[#This Row],[GT 4]])/Tabel2[[#This Row],[AW 4]]*10+Tabel2[[#This Row],[BONUS 4]]</f>
        <v>0</v>
      </c>
      <c r="AM106">
        <v>1</v>
      </c>
      <c r="AQ106" s="23">
        <f>SUM(Tabel2[[#This Row],[V 5]]*10+Tabel2[[#This Row],[GT 5]])/Tabel2[[#This Row],[AW 5]]*10+Tabel2[[#This Row],[BONUS 5]]</f>
        <v>0</v>
      </c>
      <c r="AS106">
        <v>1</v>
      </c>
      <c r="AW106" s="23">
        <f>SUM(Tabel2[[#This Row],[V 6]]*10+Tabel2[[#This Row],[GT 6]])/Tabel2[[#This Row],[AW 6]]*10+Tabel2[[#This Row],[BONUS 6]]</f>
        <v>0</v>
      </c>
      <c r="AY106">
        <v>1</v>
      </c>
      <c r="BC106" s="23">
        <f>SUM(Tabel2[[#This Row],[V 7]]*10+Tabel2[[#This Row],[GT 7]])/Tabel2[[#This Row],[AW 7]]*10+Tabel2[[#This Row],[BONUS 7]]</f>
        <v>0</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6" s="22">
        <v>500</v>
      </c>
      <c r="BX106" s="30">
        <f>Tabel2[[#This Row],[Diploma]]-Tabel2[[#This Row],[Uitgeschreven]]</f>
        <v>0</v>
      </c>
      <c r="BY106" s="2" t="str">
        <f t="shared" si="2"/>
        <v>geen actie</v>
      </c>
      <c r="CA106" s="159">
        <f>Tabel2[[#This Row],[pnt t/m 2021/22]]</f>
        <v>713.52380952380952</v>
      </c>
      <c r="CB106" s="159">
        <f>Tabel2[[#This Row],[pnt 2022/2023]]</f>
        <v>0</v>
      </c>
      <c r="CC106" s="159">
        <f t="shared" si="3"/>
        <v>713.52380952380952</v>
      </c>
    </row>
    <row r="107" spans="1:81" x14ac:dyDescent="0.3">
      <c r="A107" s="22" t="s">
        <v>270</v>
      </c>
      <c r="B107" s="22" t="s">
        <v>165</v>
      </c>
      <c r="D107" s="22" t="s">
        <v>749</v>
      </c>
      <c r="E107" t="s">
        <v>277</v>
      </c>
      <c r="F107" s="22">
        <v>119174</v>
      </c>
      <c r="G107" s="25" t="s">
        <v>59</v>
      </c>
      <c r="H107" s="151">
        <f>Tabel2[[#This Row],[pnt t/m 2021/22]]+Tabel2[[#This Row],[pnt 2022/2023]]</f>
        <v>341.90476190476193</v>
      </c>
      <c r="I107">
        <v>2011</v>
      </c>
      <c r="J107">
        <v>2022</v>
      </c>
      <c r="K107" s="24">
        <f>Tabel2[[#This Row],[ijkdatum]]-Tabel2[[#This Row],[Geboren]]</f>
        <v>11</v>
      </c>
      <c r="L107" s="26">
        <f>Tabel2[[#This Row],[TTL 1]]+Tabel2[[#This Row],[TTL 2]]+Tabel2[[#This Row],[TTL 3]]+Tabel2[[#This Row],[TTL 4]]+Tabel2[[#This Row],[TTL 5]]+Tabel2[[#This Row],[TTL 6]]+Tabel2[[#This Row],[TTL 7]]+Tabel2[[#This Row],[TTL 8]]+Tabel2[[#This Row],[TTL 9]]+Tabel2[[#This Row],[TTL 10]]</f>
        <v>158.57142857142856</v>
      </c>
      <c r="M107" s="150">
        <v>183.33333333333334</v>
      </c>
      <c r="O107">
        <v>1</v>
      </c>
      <c r="S107" s="23">
        <f>SUM(Tabel2[[#This Row],[V 1]]*10+Tabel2[[#This Row],[GT 1]])/Tabel2[[#This Row],[AW 1]]*10+Tabel2[[#This Row],[BONUS 1]]</f>
        <v>0</v>
      </c>
      <c r="U107">
        <v>1</v>
      </c>
      <c r="Y107" s="23">
        <f>SUM(Tabel2[[#This Row],[V 2]]*10+Tabel2[[#This Row],[GT 2]])/Tabel2[[#This Row],[AW 2]]*10+Tabel2[[#This Row],[BONUS 2]]</f>
        <v>0</v>
      </c>
      <c r="AA107">
        <v>1</v>
      </c>
      <c r="AE107" s="23">
        <f>SUM(Tabel2[[#This Row],[V 3]]*10+Tabel2[[#This Row],[GT 3]])/Tabel2[[#This Row],[AW 3]]*10+Tabel2[[#This Row],[BONUS 3]]</f>
        <v>0</v>
      </c>
      <c r="AF107">
        <v>11</v>
      </c>
      <c r="AG107">
        <v>7</v>
      </c>
      <c r="AH107">
        <v>3</v>
      </c>
      <c r="AI107">
        <v>24</v>
      </c>
      <c r="AK107" s="23">
        <f>SUM(Tabel2[[#This Row],[V 4]]*10+Tabel2[[#This Row],[GT 4]])/Tabel2[[#This Row],[AW 4]]*10+Tabel2[[#This Row],[BONUS 4]]</f>
        <v>77.142857142857139</v>
      </c>
      <c r="AM107">
        <v>1</v>
      </c>
      <c r="AQ107" s="23">
        <f>SUM(Tabel2[[#This Row],[V 5]]*10+Tabel2[[#This Row],[GT 5]])/Tabel2[[#This Row],[AW 5]]*10+Tabel2[[#This Row],[BONUS 5]]</f>
        <v>0</v>
      </c>
      <c r="AS107">
        <v>1</v>
      </c>
      <c r="AW107" s="23">
        <f>SUM(Tabel2[[#This Row],[V 6]]*10+Tabel2[[#This Row],[GT 6]])/Tabel2[[#This Row],[AW 6]]*10+Tabel2[[#This Row],[BONUS 6]]</f>
        <v>0</v>
      </c>
      <c r="AX107" t="s">
        <v>765</v>
      </c>
      <c r="AY107">
        <v>14</v>
      </c>
      <c r="AZ107">
        <v>6</v>
      </c>
      <c r="BA107">
        <v>54</v>
      </c>
      <c r="BC107" s="23">
        <f>SUM(Tabel2[[#This Row],[V 7]]*10+Tabel2[[#This Row],[GT 7]])/Tabel2[[#This Row],[AW 7]]*10+Tabel2[[#This Row],[BONUS 7]]</f>
        <v>81.428571428571416</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7" s="22">
        <v>250</v>
      </c>
      <c r="BX107" s="30">
        <f>Tabel2[[#This Row],[Diploma]]-Tabel2[[#This Row],[Uitgeschreven]]</f>
        <v>0</v>
      </c>
      <c r="BY107" s="2" t="str">
        <f t="shared" si="2"/>
        <v>geen actie</v>
      </c>
      <c r="CA107" s="159">
        <f>Tabel2[[#This Row],[pnt t/m 2021/22]]</f>
        <v>183.33333333333334</v>
      </c>
      <c r="CB107" s="159">
        <f>Tabel2[[#This Row],[pnt 2022/2023]]</f>
        <v>158.57142857142856</v>
      </c>
      <c r="CC107" s="159">
        <f t="shared" si="3"/>
        <v>341.90476190476193</v>
      </c>
    </row>
    <row r="108" spans="1:81" x14ac:dyDescent="0.3">
      <c r="A108" s="22" t="s">
        <v>283</v>
      </c>
      <c r="B108" s="22" t="s">
        <v>165</v>
      </c>
      <c r="D108" s="22" t="s">
        <v>747</v>
      </c>
      <c r="E108" t="s">
        <v>662</v>
      </c>
      <c r="G108" s="25" t="s">
        <v>663</v>
      </c>
      <c r="H108" s="23">
        <f>Tabel2[[#This Row],[pnt t/m 2021/22]]+Tabel2[[#This Row],[pnt 2022/2023]]</f>
        <v>50</v>
      </c>
      <c r="I108">
        <v>2010</v>
      </c>
      <c r="J108">
        <v>2022</v>
      </c>
      <c r="K108" s="24">
        <f>Tabel2[[#This Row],[ijkdatum]]-Tabel2[[#This Row],[Geboren]]</f>
        <v>12</v>
      </c>
      <c r="L108" s="26">
        <f>Tabel2[[#This Row],[TTL 1]]+Tabel2[[#This Row],[TTL 2]]+Tabel2[[#This Row],[TTL 3]]+Tabel2[[#This Row],[TTL 4]]+Tabel2[[#This Row],[TTL 5]]+Tabel2[[#This Row],[TTL 6]]+Tabel2[[#This Row],[TTL 7]]+Tabel2[[#This Row],[TTL 8]]+Tabel2[[#This Row],[TTL 9]]+Tabel2[[#This Row],[TTL 10]]</f>
        <v>50</v>
      </c>
      <c r="M108" s="162"/>
      <c r="O108">
        <v>1</v>
      </c>
      <c r="S108" s="162">
        <f>SUM(Tabel2[[#This Row],[V 1]]*10+Tabel2[[#This Row],[GT 1]])/Tabel2[[#This Row],[AW 1]]*10+Tabel2[[#This Row],[BONUS 1]]</f>
        <v>0</v>
      </c>
      <c r="U108">
        <v>1</v>
      </c>
      <c r="Y108" s="23">
        <f>SUM(Tabel2[[#This Row],[V 2]]*10+Tabel2[[#This Row],[GT 2]])/Tabel2[[#This Row],[AW 2]]*10+Tabel2[[#This Row],[BONUS 2]]</f>
        <v>0</v>
      </c>
      <c r="Z108">
        <v>1</v>
      </c>
      <c r="AA108">
        <v>10</v>
      </c>
      <c r="AB108">
        <v>2</v>
      </c>
      <c r="AC108">
        <v>30</v>
      </c>
      <c r="AE108" s="23">
        <f>SUM(Tabel2[[#This Row],[V 3]]*10+Tabel2[[#This Row],[GT 3]])/Tabel2[[#This Row],[AW 3]]*10+Tabel2[[#This Row],[BONUS 3]]</f>
        <v>50</v>
      </c>
      <c r="AG108">
        <v>1</v>
      </c>
      <c r="AK108" s="23">
        <f>SUM(Tabel2[[#This Row],[V 4]]*10+Tabel2[[#This Row],[GT 4]])/Tabel2[[#This Row],[AW 4]]*10+Tabel2[[#This Row],[BONUS 4]]</f>
        <v>0</v>
      </c>
      <c r="AM108">
        <v>1</v>
      </c>
      <c r="AQ108" s="23">
        <f>SUM(Tabel2[[#This Row],[V 5]]*10+Tabel2[[#This Row],[GT 5]])/Tabel2[[#This Row],[AW 5]]*10+Tabel2[[#This Row],[BONUS 5]]</f>
        <v>0</v>
      </c>
      <c r="AS108">
        <v>1</v>
      </c>
      <c r="AW108" s="23">
        <f>SUM(Tabel2[[#This Row],[V 6]]*10+Tabel2[[#This Row],[GT 6]])/Tabel2[[#This Row],[AW 6]]*10+Tabel2[[#This Row],[BONUS 6]]</f>
        <v>0</v>
      </c>
      <c r="AY108">
        <v>1</v>
      </c>
      <c r="BC108" s="23">
        <f>SUM(Tabel2[[#This Row],[V 7]]*10+Tabel2[[#This Row],[GT 7]])/Tabel2[[#This Row],[AW 7]]*10+Tabel2[[#This Row],[BONUS 7]]</f>
        <v>0</v>
      </c>
      <c r="BE108">
        <v>1</v>
      </c>
      <c r="BI108" s="23">
        <f>SUM(Tabel2[[#This Row],[V 8]]*10+Tabel2[[#This Row],[GT 8]])/Tabel2[[#This Row],[AW 8]]*10+Tabel2[[#This Row],[BONUS 8]]</f>
        <v>0</v>
      </c>
      <c r="BK108">
        <v>1</v>
      </c>
      <c r="BO108" s="23">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65" t="str">
        <f t="shared" si="2"/>
        <v>geen actie</v>
      </c>
      <c r="CA108" s="159">
        <f>Tabel2[[#This Row],[pnt t/m 2021/22]]</f>
        <v>0</v>
      </c>
      <c r="CB108" s="159">
        <f>Tabel2[[#This Row],[pnt 2022/2023]]</f>
        <v>50</v>
      </c>
      <c r="CC108" s="159">
        <f t="shared" si="3"/>
        <v>50</v>
      </c>
    </row>
    <row r="109" spans="1:81" x14ac:dyDescent="0.3">
      <c r="A109" s="22" t="s">
        <v>732</v>
      </c>
      <c r="B109" s="22" t="s">
        <v>165</v>
      </c>
      <c r="D109" s="22" t="s">
        <v>749</v>
      </c>
      <c r="E109" t="s">
        <v>731</v>
      </c>
      <c r="F109" s="22">
        <v>119996</v>
      </c>
      <c r="G109" s="25" t="s">
        <v>57</v>
      </c>
      <c r="H109" s="23">
        <f>Tabel2[[#This Row],[pnt t/m 2021/22]]+Tabel2[[#This Row],[pnt 2022/2023]]</f>
        <v>191.22222222222223</v>
      </c>
      <c r="I109">
        <v>2012</v>
      </c>
      <c r="J109">
        <v>2022</v>
      </c>
      <c r="K109" s="24">
        <f>Tabel2[[#This Row],[ijkdatum]]-Tabel2[[#This Row],[Geboren]]</f>
        <v>10</v>
      </c>
      <c r="L109" s="25">
        <f>Tabel2[[#This Row],[TTL 1]]+Tabel2[[#This Row],[TTL 2]]+Tabel2[[#This Row],[TTL 3]]+Tabel2[[#This Row],[TTL 4]]+Tabel2[[#This Row],[TTL 5]]+Tabel2[[#This Row],[TTL 6]]+Tabel2[[#This Row],[TTL 7]]+Tabel2[[#This Row],[TTL 8]]+Tabel2[[#This Row],[TTL 9]]+Tabel2[[#This Row],[TTL 10]]</f>
        <v>191.22222222222223</v>
      </c>
      <c r="M109" s="162"/>
      <c r="O109">
        <v>1</v>
      </c>
      <c r="S109" s="162">
        <f>SUM(Tabel2[[#This Row],[V 1]]*10+Tabel2[[#This Row],[GT 1]])/Tabel2[[#This Row],[AW 1]]*10+Tabel2[[#This Row],[BONUS 1]]</f>
        <v>0</v>
      </c>
      <c r="U109">
        <v>1</v>
      </c>
      <c r="Y109" s="162">
        <f>SUM(Tabel2[[#This Row],[V 2]]*10+Tabel2[[#This Row],[GT 2]])/Tabel2[[#This Row],[AW 2]]*10+Tabel2[[#This Row],[BONUS 2]]</f>
        <v>0</v>
      </c>
      <c r="AA109">
        <v>1</v>
      </c>
      <c r="AE109" s="162">
        <f>SUM(Tabel2[[#This Row],[V 3]]*10+Tabel2[[#This Row],[GT 3]])/Tabel2[[#This Row],[AW 3]]*10+Tabel2[[#This Row],[BONUS 3]]</f>
        <v>0</v>
      </c>
      <c r="AG109">
        <v>1</v>
      </c>
      <c r="AK109" s="162">
        <f>SUM(Tabel2[[#This Row],[V 4]]*10+Tabel2[[#This Row],[GT 4]])/Tabel2[[#This Row],[AW 4]]*10+Tabel2[[#This Row],[BONUS 4]]</f>
        <v>0</v>
      </c>
      <c r="AM109">
        <v>1</v>
      </c>
      <c r="AQ109" s="162">
        <f>SUM(Tabel2[[#This Row],[V 5]]*10+Tabel2[[#This Row],[GT 5]])/Tabel2[[#This Row],[AW 5]]*10+Tabel2[[#This Row],[BONUS 5]]</f>
        <v>0</v>
      </c>
      <c r="AR109">
        <v>3</v>
      </c>
      <c r="AS109">
        <v>10</v>
      </c>
      <c r="AT109">
        <v>4</v>
      </c>
      <c r="AU109">
        <v>29</v>
      </c>
      <c r="AW109" s="162">
        <f>SUM(Tabel2[[#This Row],[V 6]]*10+Tabel2[[#This Row],[GT 6]])/Tabel2[[#This Row],[AW 6]]*10+Tabel2[[#This Row],[BONUS 6]]</f>
        <v>69</v>
      </c>
      <c r="AX109">
        <v>4</v>
      </c>
      <c r="AY109">
        <v>9</v>
      </c>
      <c r="AZ109">
        <v>7</v>
      </c>
      <c r="BA109">
        <v>40</v>
      </c>
      <c r="BC109" s="23">
        <f>SUM(Tabel2[[#This Row],[V 7]]*10+Tabel2[[#This Row],[GT 7]])/Tabel2[[#This Row],[AW 7]]*10+Tabel2[[#This Row],[BONUS 7]]</f>
        <v>122.22222222222221</v>
      </c>
      <c r="BE109">
        <v>1</v>
      </c>
      <c r="BI109" s="162">
        <f>SUM(Tabel2[[#This Row],[V 8]]*10+Tabel2[[#This Row],[GT 8]])/Tabel2[[#This Row],[AW 8]]*10+Tabel2[[#This Row],[BONUS 8]]</f>
        <v>0</v>
      </c>
      <c r="BK109">
        <v>1</v>
      </c>
      <c r="BO109" s="162">
        <f>SUM(Tabel2[[#This Row],[V 9]]*10+Tabel2[[#This Row],[GT 9]])/Tabel2[[#This Row],[AW 9]]*10+Tabel2[[#This Row],[BONUS 9]]</f>
        <v>0</v>
      </c>
      <c r="BQ109">
        <v>1</v>
      </c>
      <c r="BU109" s="23">
        <f>SUM(Tabel2[[#This Row],[V 10]]*10+Tabel2[[#This Row],[GT 10]])/Tabel2[[#This Row],[AW 10]]*10+Tabel2[[#This Row],[BONUS 10]]</f>
        <v>0</v>
      </c>
      <c r="BV1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9" s="22">
        <v>0</v>
      </c>
      <c r="BX109" s="22">
        <f>Tabel2[[#This Row],[Diploma]]-Tabel2[[#This Row],[Uitgeschreven]]</f>
        <v>0</v>
      </c>
      <c r="BY109" s="165" t="str">
        <f t="shared" si="2"/>
        <v>geen actie</v>
      </c>
      <c r="CA109" s="159">
        <f>Tabel2[[#This Row],[pnt t/m 2021/22]]</f>
        <v>0</v>
      </c>
      <c r="CB109" s="159">
        <f>Tabel2[[#This Row],[pnt 2022/2023]]</f>
        <v>191.22222222222223</v>
      </c>
      <c r="CC109" s="159">
        <f t="shared" si="3"/>
        <v>191.22222222222223</v>
      </c>
    </row>
    <row r="110" spans="1:81" x14ac:dyDescent="0.3">
      <c r="A110" s="22" t="s">
        <v>283</v>
      </c>
      <c r="B110" s="22" t="s">
        <v>165</v>
      </c>
      <c r="D110" s="22" t="s">
        <v>749</v>
      </c>
      <c r="E110" t="s">
        <v>257</v>
      </c>
      <c r="F110" s="22">
        <v>117370</v>
      </c>
      <c r="G110" s="25" t="s">
        <v>53</v>
      </c>
      <c r="H110" s="151">
        <f>Tabel2[[#This Row],[pnt t/m 2021/22]]+Tabel2[[#This Row],[pnt 2022/2023]]</f>
        <v>986.66666666666663</v>
      </c>
      <c r="I110">
        <v>2007</v>
      </c>
      <c r="J110">
        <v>2022</v>
      </c>
      <c r="K110" s="24">
        <f>Tabel2[[#This Row],[ijkdatum]]-Tabel2[[#This Row],[Geboren]]</f>
        <v>15</v>
      </c>
      <c r="L110" s="26">
        <f>Tabel2[[#This Row],[TTL 1]]+Tabel2[[#This Row],[TTL 2]]+Tabel2[[#This Row],[TTL 3]]+Tabel2[[#This Row],[TTL 4]]+Tabel2[[#This Row],[TTL 5]]+Tabel2[[#This Row],[TTL 6]]+Tabel2[[#This Row],[TTL 7]]+Tabel2[[#This Row],[TTL 8]]+Tabel2[[#This Row],[TTL 9]]+Tabel2[[#This Row],[TTL 10]]</f>
        <v>424.66666666666663</v>
      </c>
      <c r="M110" s="150">
        <v>562</v>
      </c>
      <c r="N110">
        <v>1</v>
      </c>
      <c r="O110">
        <v>10</v>
      </c>
      <c r="P110">
        <v>6</v>
      </c>
      <c r="Q110">
        <v>44</v>
      </c>
      <c r="S110" s="23">
        <f>SUM(Tabel2[[#This Row],[V 1]]*10+Tabel2[[#This Row],[GT 1]])/Tabel2[[#This Row],[AW 1]]*10+Tabel2[[#This Row],[BONUS 1]]</f>
        <v>104</v>
      </c>
      <c r="T110">
        <v>1</v>
      </c>
      <c r="U110">
        <v>10</v>
      </c>
      <c r="V110">
        <v>6</v>
      </c>
      <c r="W110">
        <v>40</v>
      </c>
      <c r="Y110" s="23">
        <f>SUM(Tabel2[[#This Row],[V 2]]*10+Tabel2[[#This Row],[GT 2]])/Tabel2[[#This Row],[AW 2]]*10+Tabel2[[#This Row],[BONUS 2]]</f>
        <v>100</v>
      </c>
      <c r="Z110">
        <v>1</v>
      </c>
      <c r="AA110">
        <v>10</v>
      </c>
      <c r="AB110">
        <v>1</v>
      </c>
      <c r="AC110">
        <v>30</v>
      </c>
      <c r="AE110" s="23">
        <f>SUM(Tabel2[[#This Row],[V 3]]*10+Tabel2[[#This Row],[GT 3]])/Tabel2[[#This Row],[AW 3]]*10+Tabel2[[#This Row],[BONUS 3]]</f>
        <v>40</v>
      </c>
      <c r="AG110">
        <v>1</v>
      </c>
      <c r="AK110" s="23">
        <f>SUM(Tabel2[[#This Row],[V 4]]*10+Tabel2[[#This Row],[GT 4]])/Tabel2[[#This Row],[AW 4]]*10+Tabel2[[#This Row],[BONUS 4]]</f>
        <v>0</v>
      </c>
      <c r="AM110">
        <v>1</v>
      </c>
      <c r="AQ110" s="23">
        <f>SUM(Tabel2[[#This Row],[V 5]]*10+Tabel2[[#This Row],[GT 5]])/Tabel2[[#This Row],[AW 5]]*10+Tabel2[[#This Row],[BONUS 5]]</f>
        <v>0</v>
      </c>
      <c r="AR110">
        <v>1</v>
      </c>
      <c r="AS110">
        <v>9</v>
      </c>
      <c r="AT110">
        <v>6</v>
      </c>
      <c r="AU110">
        <v>36</v>
      </c>
      <c r="AW110" s="23">
        <f>SUM(Tabel2[[#This Row],[V 6]]*10+Tabel2[[#This Row],[GT 6]])/Tabel2[[#This Row],[AW 6]]*10+Tabel2[[#This Row],[BONUS 6]]</f>
        <v>106.66666666666666</v>
      </c>
      <c r="AX110">
        <v>1</v>
      </c>
      <c r="AY110">
        <v>10</v>
      </c>
      <c r="AZ110">
        <v>4</v>
      </c>
      <c r="BA110">
        <v>34</v>
      </c>
      <c r="BC110" s="23">
        <f>SUM(Tabel2[[#This Row],[V 7]]*10+Tabel2[[#This Row],[GT 7]])/Tabel2[[#This Row],[AW 7]]*10+Tabel2[[#This Row],[BONUS 7]]</f>
        <v>74</v>
      </c>
      <c r="BE110">
        <v>1</v>
      </c>
      <c r="BI110" s="23">
        <f>SUM(Tabel2[[#This Row],[V 8]]*10+Tabel2[[#This Row],[GT 8]])/Tabel2[[#This Row],[AW 8]]*10+Tabel2[[#This Row],[BONUS 8]]</f>
        <v>0</v>
      </c>
      <c r="BK110">
        <v>1</v>
      </c>
      <c r="BO110" s="23">
        <f>SUM(Tabel2[[#This Row],[V 9]]*10+Tabel2[[#This Row],[GT 9]])/Tabel2[[#This Row],[AW 9]]*10+Tabel2[[#This Row],[BONUS 9]]</f>
        <v>0</v>
      </c>
      <c r="BQ110">
        <v>1</v>
      </c>
      <c r="BU110" s="23">
        <f>SUM(Tabel2[[#This Row],[V 10]]*10+Tabel2[[#This Row],[GT 10]])/Tabel2[[#This Row],[AW 10]]*10+Tabel2[[#This Row],[BONUS 10]]</f>
        <v>0</v>
      </c>
      <c r="BV1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0" s="22">
        <v>750</v>
      </c>
      <c r="BX110" s="30">
        <f>Tabel2[[#This Row],[Diploma]]-Tabel2[[#This Row],[Uitgeschreven]]</f>
        <v>0</v>
      </c>
      <c r="BY110" s="2" t="str">
        <f t="shared" si="2"/>
        <v>geen actie</v>
      </c>
      <c r="CA110" s="159">
        <f>Tabel2[[#This Row],[pnt t/m 2021/22]]</f>
        <v>562</v>
      </c>
      <c r="CB110" s="159">
        <f>Tabel2[[#This Row],[pnt 2022/2023]]</f>
        <v>424.66666666666663</v>
      </c>
      <c r="CC110" s="159">
        <f t="shared" si="3"/>
        <v>986.66666666666663</v>
      </c>
    </row>
    <row r="111" spans="1:81" x14ac:dyDescent="0.3">
      <c r="A111" s="22" t="s">
        <v>283</v>
      </c>
      <c r="B111" s="22" t="s">
        <v>165</v>
      </c>
      <c r="D111" s="22" t="s">
        <v>749</v>
      </c>
      <c r="E111" t="s">
        <v>223</v>
      </c>
      <c r="F111" s="22">
        <v>117369</v>
      </c>
      <c r="G111" s="25" t="s">
        <v>53</v>
      </c>
      <c r="H111" s="151">
        <f>Tabel2[[#This Row],[pnt t/m 2021/22]]+Tabel2[[#This Row],[pnt 2022/2023]]</f>
        <v>1829.3214285714287</v>
      </c>
      <c r="I111">
        <v>2009</v>
      </c>
      <c r="J111">
        <v>2022</v>
      </c>
      <c r="K111" s="24">
        <f>Tabel2[[#This Row],[ijkdatum]]-Tabel2[[#This Row],[Geboren]]</f>
        <v>13</v>
      </c>
      <c r="L111" s="26">
        <f>Tabel2[[#This Row],[TTL 1]]+Tabel2[[#This Row],[TTL 2]]+Tabel2[[#This Row],[TTL 3]]+Tabel2[[#This Row],[TTL 4]]+Tabel2[[#This Row],[TTL 5]]+Tabel2[[#This Row],[TTL 6]]+Tabel2[[#This Row],[TTL 7]]+Tabel2[[#This Row],[TTL 8]]+Tabel2[[#This Row],[TTL 9]]+Tabel2[[#This Row],[TTL 10]]</f>
        <v>287.90476190476193</v>
      </c>
      <c r="M111" s="150">
        <v>1541.4166666666667</v>
      </c>
      <c r="N111">
        <v>2</v>
      </c>
      <c r="O111">
        <v>7</v>
      </c>
      <c r="P111">
        <v>1</v>
      </c>
      <c r="Q111">
        <v>14</v>
      </c>
      <c r="S111" s="23">
        <f>SUM(Tabel2[[#This Row],[V 1]]*10+Tabel2[[#This Row],[GT 1]])/Tabel2[[#This Row],[AW 1]]*10+Tabel2[[#This Row],[BONUS 1]]</f>
        <v>34.285714285714285</v>
      </c>
      <c r="T111">
        <v>2</v>
      </c>
      <c r="U111">
        <v>10</v>
      </c>
      <c r="V111">
        <v>3</v>
      </c>
      <c r="W111">
        <v>31</v>
      </c>
      <c r="Y111" s="23">
        <f>SUM(Tabel2[[#This Row],[V 2]]*10+Tabel2[[#This Row],[GT 2]])/Tabel2[[#This Row],[AW 2]]*10+Tabel2[[#This Row],[BONUS 2]]</f>
        <v>61</v>
      </c>
      <c r="Z111">
        <v>2</v>
      </c>
      <c r="AA111">
        <v>7</v>
      </c>
      <c r="AB111">
        <v>0</v>
      </c>
      <c r="AC111">
        <v>19</v>
      </c>
      <c r="AE111" s="23">
        <f>SUM(Tabel2[[#This Row],[V 3]]*10+Tabel2[[#This Row],[GT 3]])/Tabel2[[#This Row],[AW 3]]*10+Tabel2[[#This Row],[BONUS 3]]</f>
        <v>27.142857142857146</v>
      </c>
      <c r="AG111">
        <v>1</v>
      </c>
      <c r="AK111" s="23">
        <f>SUM(Tabel2[[#This Row],[V 4]]*10+Tabel2[[#This Row],[GT 4]])/Tabel2[[#This Row],[AW 4]]*10+Tabel2[[#This Row],[BONUS 4]]</f>
        <v>0</v>
      </c>
      <c r="AM111">
        <v>1</v>
      </c>
      <c r="AQ111" s="23">
        <f>SUM(Tabel2[[#This Row],[V 5]]*10+Tabel2[[#This Row],[GT 5]])/Tabel2[[#This Row],[AW 5]]*10+Tabel2[[#This Row],[BONUS 5]]</f>
        <v>0</v>
      </c>
      <c r="AR111">
        <v>2</v>
      </c>
      <c r="AS111">
        <v>7</v>
      </c>
      <c r="AT111">
        <v>3</v>
      </c>
      <c r="AU111">
        <v>24</v>
      </c>
      <c r="AW111" s="23">
        <f>SUM(Tabel2[[#This Row],[V 6]]*10+Tabel2[[#This Row],[GT 6]])/Tabel2[[#This Row],[AW 6]]*10+Tabel2[[#This Row],[BONUS 6]]</f>
        <v>77.142857142857139</v>
      </c>
      <c r="AX111">
        <v>2</v>
      </c>
      <c r="AY111">
        <v>6</v>
      </c>
      <c r="AZ111">
        <v>3</v>
      </c>
      <c r="BA111">
        <v>23</v>
      </c>
      <c r="BC111" s="23">
        <f>SUM(Tabel2[[#This Row],[V 7]]*10+Tabel2[[#This Row],[GT 7]])/Tabel2[[#This Row],[AW 7]]*10+Tabel2[[#This Row],[BONUS 7]]</f>
        <v>88.333333333333343</v>
      </c>
      <c r="BE111">
        <v>1</v>
      </c>
      <c r="BI111" s="23">
        <f>SUM(Tabel2[[#This Row],[V 8]]*10+Tabel2[[#This Row],[GT 8]])/Tabel2[[#This Row],[AW 8]]*10+Tabel2[[#This Row],[BONUS 8]]</f>
        <v>0</v>
      </c>
      <c r="BK111">
        <v>1</v>
      </c>
      <c r="BO111" s="23">
        <f>SUM(Tabel2[[#This Row],[V 9]]*10+Tabel2[[#This Row],[GT 9]])/Tabel2[[#This Row],[AW 9]]*10+Tabel2[[#This Row],[BONUS 9]]</f>
        <v>0</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1" s="22">
        <v>1500</v>
      </c>
      <c r="BX111" s="30">
        <f>Tabel2[[#This Row],[Diploma]]-Tabel2[[#This Row],[Uitgeschreven]]</f>
        <v>0</v>
      </c>
      <c r="BY111" s="2" t="str">
        <f t="shared" si="2"/>
        <v>geen actie</v>
      </c>
      <c r="CA111" s="159">
        <f>Tabel2[[#This Row],[pnt t/m 2021/22]]</f>
        <v>1541.4166666666667</v>
      </c>
      <c r="CB111" s="159">
        <f>Tabel2[[#This Row],[pnt 2022/2023]]</f>
        <v>287.90476190476193</v>
      </c>
      <c r="CC111" s="159">
        <f t="shared" si="3"/>
        <v>1829.3214285714287</v>
      </c>
    </row>
    <row r="112" spans="1:81" x14ac:dyDescent="0.3">
      <c r="A112" s="22" t="s">
        <v>270</v>
      </c>
      <c r="B112" s="22" t="s">
        <v>165</v>
      </c>
      <c r="D112" s="22" t="s">
        <v>749</v>
      </c>
      <c r="E112" t="s">
        <v>278</v>
      </c>
      <c r="F112" s="22">
        <v>119120</v>
      </c>
      <c r="G112" s="25" t="s">
        <v>251</v>
      </c>
      <c r="H112" s="151">
        <f>Tabel2[[#This Row],[pnt t/m 2021/22]]+Tabel2[[#This Row],[pnt 2022/2023]]</f>
        <v>1293.6630591630592</v>
      </c>
      <c r="I112">
        <v>2012</v>
      </c>
      <c r="J112">
        <v>2022</v>
      </c>
      <c r="K112" s="24">
        <f>Tabel2[[#This Row],[ijkdatum]]-Tabel2[[#This Row],[Geboren]]</f>
        <v>10</v>
      </c>
      <c r="L112" s="26">
        <f>Tabel2[[#This Row],[TTL 1]]+Tabel2[[#This Row],[TTL 2]]+Tabel2[[#This Row],[TTL 3]]+Tabel2[[#This Row],[TTL 4]]+Tabel2[[#This Row],[TTL 5]]+Tabel2[[#This Row],[TTL 6]]+Tabel2[[#This Row],[TTL 7]]+Tabel2[[#This Row],[TTL 8]]+Tabel2[[#This Row],[TTL 9]]+Tabel2[[#This Row],[TTL 10]]</f>
        <v>520.97619047619048</v>
      </c>
      <c r="M112" s="150">
        <v>772.68686868686871</v>
      </c>
      <c r="O112">
        <v>1</v>
      </c>
      <c r="S112" s="23">
        <f>SUM(Tabel2[[#This Row],[V 1]]*10+Tabel2[[#This Row],[GT 1]])/Tabel2[[#This Row],[AW 1]]*10+Tabel2[[#This Row],[BONUS 1]]</f>
        <v>0</v>
      </c>
      <c r="U112">
        <v>1</v>
      </c>
      <c r="Y112" s="23">
        <f>SUM(Tabel2[[#This Row],[V 2]]*10+Tabel2[[#This Row],[GT 2]])/Tabel2[[#This Row],[AW 2]]*10+Tabel2[[#This Row],[BONUS 2]]</f>
        <v>0</v>
      </c>
      <c r="Z112">
        <v>13</v>
      </c>
      <c r="AA112">
        <v>10</v>
      </c>
      <c r="AB112">
        <v>3</v>
      </c>
      <c r="AC112">
        <v>28</v>
      </c>
      <c r="AD112">
        <v>100</v>
      </c>
      <c r="AE112" s="23">
        <f>SUM(Tabel2[[#This Row],[V 3]]*10+Tabel2[[#This Row],[GT 3]])/Tabel2[[#This Row],[AW 3]]*10+Tabel2[[#This Row],[BONUS 3]]</f>
        <v>158</v>
      </c>
      <c r="AF112">
        <v>11</v>
      </c>
      <c r="AG112">
        <v>7</v>
      </c>
      <c r="AH112">
        <v>3</v>
      </c>
      <c r="AI112">
        <v>26</v>
      </c>
      <c r="AK112" s="23">
        <f>SUM(Tabel2[[#This Row],[V 4]]*10+Tabel2[[#This Row],[GT 4]])/Tabel2[[#This Row],[AW 4]]*10+Tabel2[[#This Row],[BONUS 4]]</f>
        <v>80</v>
      </c>
      <c r="AL112">
        <v>14</v>
      </c>
      <c r="AM112">
        <v>12</v>
      </c>
      <c r="AN112">
        <v>11</v>
      </c>
      <c r="AO112">
        <v>59</v>
      </c>
      <c r="AQ112" s="23">
        <f>SUM(Tabel2[[#This Row],[V 5]]*10+Tabel2[[#This Row],[GT 5]])/Tabel2[[#This Row],[AW 5]]*10+Tabel2[[#This Row],[BONUS 5]]</f>
        <v>140.83333333333334</v>
      </c>
      <c r="AS112">
        <v>1</v>
      </c>
      <c r="AW112" s="23">
        <f>SUM(Tabel2[[#This Row],[V 6]]*10+Tabel2[[#This Row],[GT 6]])/Tabel2[[#This Row],[AW 6]]*10+Tabel2[[#This Row],[BONUS 6]]</f>
        <v>0</v>
      </c>
      <c r="AX112" t="s">
        <v>765</v>
      </c>
      <c r="AY112">
        <v>14</v>
      </c>
      <c r="AZ112">
        <v>13</v>
      </c>
      <c r="BA112">
        <v>69</v>
      </c>
      <c r="BC112" s="23">
        <f>SUM(Tabel2[[#This Row],[V 7]]*10+Tabel2[[#This Row],[GT 7]])/Tabel2[[#This Row],[AW 7]]*10+Tabel2[[#This Row],[BONUS 7]]</f>
        <v>142.14285714285714</v>
      </c>
      <c r="BE112">
        <v>1</v>
      </c>
      <c r="BI112" s="23">
        <f>SUM(Tabel2[[#This Row],[V 8]]*10+Tabel2[[#This Row],[GT 8]])/Tabel2[[#This Row],[AW 8]]*10+Tabel2[[#This Row],[BONUS 8]]</f>
        <v>0</v>
      </c>
      <c r="BK112">
        <v>1</v>
      </c>
      <c r="BO112" s="23">
        <f>SUM(Tabel2[[#This Row],[V 9]]*10+Tabel2[[#This Row],[GT 9]])/Tabel2[[#This Row],[AW 9]]*10+Tabel2[[#This Row],[BONUS 9]]</f>
        <v>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2" s="22">
        <v>1000</v>
      </c>
      <c r="BX112" s="30">
        <f>Tabel2[[#This Row],[Diploma]]-Tabel2[[#This Row],[Uitgeschreven]]</f>
        <v>0</v>
      </c>
      <c r="BY112" s="2" t="str">
        <f t="shared" si="2"/>
        <v>geen actie</v>
      </c>
      <c r="CA112" s="159">
        <f>Tabel2[[#This Row],[pnt t/m 2021/22]]</f>
        <v>772.68686868686871</v>
      </c>
      <c r="CB112" s="159">
        <f>Tabel2[[#This Row],[pnt 2022/2023]]</f>
        <v>520.97619047619048</v>
      </c>
      <c r="CC112" s="159">
        <f t="shared" si="3"/>
        <v>1293.6630591630592</v>
      </c>
    </row>
    <row r="113" spans="1:82" x14ac:dyDescent="0.3">
      <c r="A113" s="22" t="s">
        <v>309</v>
      </c>
      <c r="B113" s="22" t="s">
        <v>165</v>
      </c>
      <c r="D113" s="22" t="s">
        <v>747</v>
      </c>
      <c r="E113" t="s">
        <v>758</v>
      </c>
      <c r="F113" s="22">
        <v>120525</v>
      </c>
      <c r="G113" s="25" t="s">
        <v>57</v>
      </c>
      <c r="H113" s="23">
        <v>0</v>
      </c>
      <c r="I113">
        <v>2014</v>
      </c>
      <c r="J113">
        <v>2022</v>
      </c>
      <c r="K113" s="24">
        <f>Tabel2[[#This Row],[ijkdatum]]-Tabel2[[#This Row],[Geboren]]</f>
        <v>8</v>
      </c>
      <c r="L113" s="162">
        <f>Tabel2[[#This Row],[TTL 1]]+Tabel2[[#This Row],[TTL 2]]+Tabel2[[#This Row],[TTL 3]]+Tabel2[[#This Row],[TTL 4]]+Tabel2[[#This Row],[TTL 5]]+Tabel2[[#This Row],[TTL 6]]+Tabel2[[#This Row],[TTL 7]]+Tabel2[[#This Row],[TTL 8]]+Tabel2[[#This Row],[TTL 9]]+Tabel2[[#This Row],[TTL 10]]</f>
        <v>17.777777777777779</v>
      </c>
      <c r="M113" s="162"/>
      <c r="O113">
        <v>1</v>
      </c>
      <c r="S113" s="162">
        <f>SUM(Tabel2[[#This Row],[V 1]]*10+Tabel2[[#This Row],[GT 1]])/Tabel2[[#This Row],[AW 1]]*10+Tabel2[[#This Row],[BONUS 1]]</f>
        <v>0</v>
      </c>
      <c r="U113">
        <v>1</v>
      </c>
      <c r="Y113" s="162">
        <f>SUM(Tabel2[[#This Row],[V 2]]*10+Tabel2[[#This Row],[GT 2]])/Tabel2[[#This Row],[AW 2]]*10+Tabel2[[#This Row],[BONUS 2]]</f>
        <v>0</v>
      </c>
      <c r="AA113">
        <v>1</v>
      </c>
      <c r="AE113" s="162">
        <f>SUM(Tabel2[[#This Row],[V 3]]*10+Tabel2[[#This Row],[GT 3]])/Tabel2[[#This Row],[AW 3]]*10+Tabel2[[#This Row],[BONUS 3]]</f>
        <v>0</v>
      </c>
      <c r="AG113">
        <v>1</v>
      </c>
      <c r="AK113" s="162">
        <f>SUM(Tabel2[[#This Row],[V 4]]*10+Tabel2[[#This Row],[GT 4]])/Tabel2[[#This Row],[AW 4]]*10+Tabel2[[#This Row],[BONUS 4]]</f>
        <v>0</v>
      </c>
      <c r="AM113">
        <v>1</v>
      </c>
      <c r="AQ113" s="162">
        <f>SUM(Tabel2[[#This Row],[V 5]]*10+Tabel2[[#This Row],[GT 5]])/Tabel2[[#This Row],[AW 5]]*10+Tabel2[[#This Row],[BONUS 5]]</f>
        <v>0</v>
      </c>
      <c r="AS113">
        <v>1</v>
      </c>
      <c r="AW113" s="162">
        <f>SUM(Tabel2[[#This Row],[V 6]]*10+Tabel2[[#This Row],[GT 6]])/Tabel2[[#This Row],[AW 6]]*10+Tabel2[[#This Row],[BONUS 6]]</f>
        <v>0</v>
      </c>
      <c r="AX113">
        <v>4</v>
      </c>
      <c r="AY113">
        <v>9</v>
      </c>
      <c r="AZ113">
        <v>0</v>
      </c>
      <c r="BA113">
        <v>16</v>
      </c>
      <c r="BC113" s="23">
        <f>SUM(Tabel2[[#This Row],[V 7]]*10+Tabel2[[#This Row],[GT 7]])/Tabel2[[#This Row],[AW 7]]*10+Tabel2[[#This Row],[BONUS 7]]</f>
        <v>17.777777777777779</v>
      </c>
      <c r="BE113">
        <v>1</v>
      </c>
      <c r="BI113" s="162">
        <f>SUM(Tabel2[[#This Row],[V 8]]*10+Tabel2[[#This Row],[GT 8]])/Tabel2[[#This Row],[AW 8]]*10+Tabel2[[#This Row],[BONUS 8]]</f>
        <v>0</v>
      </c>
      <c r="BK113">
        <v>1</v>
      </c>
      <c r="BO113" s="162">
        <f>SUM(Tabel2[[#This Row],[V 9]]*10+Tabel2[[#This Row],[GT 9]])/Tabel2[[#This Row],[AW 9]]*10+Tabel2[[#This Row],[BONUS 9]]</f>
        <v>0</v>
      </c>
      <c r="BQ113">
        <v>1</v>
      </c>
      <c r="BU113" s="23">
        <f>SUM(Tabel2[[#This Row],[V 10]]*10+Tabel2[[#This Row],[GT 10]])/Tabel2[[#This Row],[AW 10]]*10+Tabel2[[#This Row],[BONUS 10]]</f>
        <v>0</v>
      </c>
      <c r="BV11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3" s="22">
        <v>0</v>
      </c>
      <c r="BX113" s="22">
        <f>Tabel2[[#This Row],[Diploma]]-Tabel2[[#This Row],[Uitgeschreven]]</f>
        <v>0</v>
      </c>
      <c r="BY113" s="165" t="str">
        <f t="shared" si="2"/>
        <v>geen actie</v>
      </c>
      <c r="CA113" s="159">
        <f>Tabel2[[#This Row],[pnt t/m 2021/22]]</f>
        <v>0</v>
      </c>
      <c r="CB113" s="159">
        <f>Tabel2[[#This Row],[pnt 2022/2023]]</f>
        <v>17.777777777777779</v>
      </c>
      <c r="CC113" s="159">
        <f t="shared" si="3"/>
        <v>17.777777777777779</v>
      </c>
    </row>
    <row r="114" spans="1:82" x14ac:dyDescent="0.3">
      <c r="A114" s="22" t="s">
        <v>283</v>
      </c>
      <c r="B114" s="22" t="s">
        <v>165</v>
      </c>
      <c r="D114" s="22" t="s">
        <v>749</v>
      </c>
      <c r="E114" t="s">
        <v>224</v>
      </c>
      <c r="F114" s="22">
        <v>117368</v>
      </c>
      <c r="G114" s="25" t="s">
        <v>53</v>
      </c>
      <c r="H114" s="151">
        <f>Tabel2[[#This Row],[pnt t/m 2021/22]]+Tabel2[[#This Row],[pnt 2022/2023]]</f>
        <v>1121.6075036075038</v>
      </c>
      <c r="I114">
        <v>2011</v>
      </c>
      <c r="J114">
        <v>2022</v>
      </c>
      <c r="K114" s="24">
        <f>Tabel2[[#This Row],[ijkdatum]]-Tabel2[[#This Row],[Geboren]]</f>
        <v>11</v>
      </c>
      <c r="L114" s="26">
        <f>Tabel2[[#This Row],[TTL 1]]+Tabel2[[#This Row],[TTL 2]]+Tabel2[[#This Row],[TTL 3]]+Tabel2[[#This Row],[TTL 4]]+Tabel2[[#This Row],[TTL 5]]+Tabel2[[#This Row],[TTL 6]]+Tabel2[[#This Row],[TTL 7]]+Tabel2[[#This Row],[TTL 8]]+Tabel2[[#This Row],[TTL 9]]+Tabel2[[#This Row],[TTL 10]]</f>
        <v>247.61904761904762</v>
      </c>
      <c r="M114" s="150">
        <v>873.98845598845605</v>
      </c>
      <c r="N114">
        <v>3</v>
      </c>
      <c r="O114">
        <v>10</v>
      </c>
      <c r="P114">
        <v>2</v>
      </c>
      <c r="Q114">
        <v>29</v>
      </c>
      <c r="S114" s="23">
        <f>SUM(Tabel2[[#This Row],[V 1]]*10+Tabel2[[#This Row],[GT 1]])/Tabel2[[#This Row],[AW 1]]*10+Tabel2[[#This Row],[BONUS 1]]</f>
        <v>49</v>
      </c>
      <c r="T114">
        <v>2</v>
      </c>
      <c r="U114">
        <v>6</v>
      </c>
      <c r="V114">
        <v>1</v>
      </c>
      <c r="W114">
        <v>19</v>
      </c>
      <c r="Y114" s="23">
        <f>SUM(Tabel2[[#This Row],[V 2]]*10+Tabel2[[#This Row],[GT 2]])/Tabel2[[#This Row],[AW 2]]*10+Tabel2[[#This Row],[BONUS 2]]</f>
        <v>48.333333333333329</v>
      </c>
      <c r="AA114">
        <v>1</v>
      </c>
      <c r="AE114" s="23">
        <f>SUM(Tabel2[[#This Row],[V 3]]*10+Tabel2[[#This Row],[GT 3]])/Tabel2[[#This Row],[AW 3]]*10+Tabel2[[#This Row],[BONUS 3]]</f>
        <v>0</v>
      </c>
      <c r="AG114">
        <v>1</v>
      </c>
      <c r="AK114" s="23">
        <f>SUM(Tabel2[[#This Row],[V 4]]*10+Tabel2[[#This Row],[GT 4]])/Tabel2[[#This Row],[AW 4]]*10+Tabel2[[#This Row],[BONUS 4]]</f>
        <v>0</v>
      </c>
      <c r="AM114">
        <v>1</v>
      </c>
      <c r="AQ114" s="23">
        <f>SUM(Tabel2[[#This Row],[V 5]]*10+Tabel2[[#This Row],[GT 5]])/Tabel2[[#This Row],[AW 5]]*10+Tabel2[[#This Row],[BONUS 5]]</f>
        <v>0</v>
      </c>
      <c r="AR114">
        <v>2</v>
      </c>
      <c r="AS114">
        <v>7</v>
      </c>
      <c r="AT114">
        <v>4</v>
      </c>
      <c r="AU114">
        <v>26</v>
      </c>
      <c r="AW114" s="23">
        <f>SUM(Tabel2[[#This Row],[V 6]]*10+Tabel2[[#This Row],[GT 6]])/Tabel2[[#This Row],[AW 6]]*10+Tabel2[[#This Row],[BONUS 6]]</f>
        <v>94.285714285714292</v>
      </c>
      <c r="AX114">
        <v>3</v>
      </c>
      <c r="AY114">
        <v>5</v>
      </c>
      <c r="AZ114">
        <v>1</v>
      </c>
      <c r="BA114">
        <v>18</v>
      </c>
      <c r="BC114" s="23">
        <f>SUM(Tabel2[[#This Row],[V 7]]*10+Tabel2[[#This Row],[GT 7]])/Tabel2[[#This Row],[AW 7]]*10+Tabel2[[#This Row],[BONUS 7]]</f>
        <v>56</v>
      </c>
      <c r="BE114">
        <v>1</v>
      </c>
      <c r="BI114" s="23">
        <f>SUM(Tabel2[[#This Row],[V 8]]*10+Tabel2[[#This Row],[GT 8]])/Tabel2[[#This Row],[AW 8]]*10+Tabel2[[#This Row],[BONUS 8]]</f>
        <v>0</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4" s="22">
        <v>1000</v>
      </c>
      <c r="BX114" s="30">
        <f>Tabel2[[#This Row],[Diploma]]-Tabel2[[#This Row],[Uitgeschreven]]</f>
        <v>0</v>
      </c>
      <c r="BY114" s="2" t="str">
        <f t="shared" si="2"/>
        <v>geen actie</v>
      </c>
      <c r="CA114" s="159">
        <f>Tabel2[[#This Row],[pnt t/m 2021/22]]</f>
        <v>873.98845598845605</v>
      </c>
      <c r="CB114" s="159">
        <f>Tabel2[[#This Row],[pnt 2022/2023]]</f>
        <v>247.61904761904762</v>
      </c>
      <c r="CC114" s="159">
        <f t="shared" si="3"/>
        <v>1121.6075036075038</v>
      </c>
    </row>
    <row r="115" spans="1:82" x14ac:dyDescent="0.3">
      <c r="A115" s="22" t="s">
        <v>283</v>
      </c>
      <c r="B115" s="22" t="s">
        <v>165</v>
      </c>
      <c r="D115" s="22" t="s">
        <v>749</v>
      </c>
      <c r="E115" t="s">
        <v>299</v>
      </c>
      <c r="F115" s="22">
        <v>120015</v>
      </c>
      <c r="G115" s="25" t="s">
        <v>61</v>
      </c>
      <c r="H115" s="151">
        <f>Tabel2[[#This Row],[pnt t/m 2021/22]]+Tabel2[[#This Row],[pnt 2022/2023]]</f>
        <v>467.83189033189035</v>
      </c>
      <c r="I115">
        <v>2008</v>
      </c>
      <c r="J115">
        <v>2022</v>
      </c>
      <c r="K115" s="24">
        <f>Tabel2[[#This Row],[ijkdatum]]-Tabel2[[#This Row],[Geboren]]</f>
        <v>14</v>
      </c>
      <c r="L115" s="26">
        <f>Tabel2[[#This Row],[TTL 1]]+Tabel2[[#This Row],[TTL 2]]+Tabel2[[#This Row],[TTL 3]]+Tabel2[[#This Row],[TTL 4]]+Tabel2[[#This Row],[TTL 5]]+Tabel2[[#This Row],[TTL 6]]+Tabel2[[#This Row],[TTL 7]]+Tabel2[[#This Row],[TTL 8]]+Tabel2[[#This Row],[TTL 9]]+Tabel2[[#This Row],[TTL 10]]</f>
        <v>314.32539682539687</v>
      </c>
      <c r="M115" s="150">
        <v>153.50649350649351</v>
      </c>
      <c r="N115">
        <v>2</v>
      </c>
      <c r="O115">
        <v>7</v>
      </c>
      <c r="P115">
        <v>3</v>
      </c>
      <c r="Q115">
        <v>24</v>
      </c>
      <c r="S115" s="23">
        <f>SUM(Tabel2[[#This Row],[V 1]]*10+Tabel2[[#This Row],[GT 1]])/Tabel2[[#This Row],[AW 1]]*10+Tabel2[[#This Row],[BONUS 1]]</f>
        <v>77.142857142857139</v>
      </c>
      <c r="U115">
        <v>1</v>
      </c>
      <c r="Y115" s="23">
        <f>SUM(Tabel2[[#This Row],[V 2]]*10+Tabel2[[#This Row],[GT 2]])/Tabel2[[#This Row],[AW 2]]*10+Tabel2[[#This Row],[BONUS 2]]</f>
        <v>0</v>
      </c>
      <c r="Z115">
        <v>2</v>
      </c>
      <c r="AA115">
        <v>7</v>
      </c>
      <c r="AB115">
        <v>5</v>
      </c>
      <c r="AC115">
        <v>26</v>
      </c>
      <c r="AE115" s="23">
        <f>SUM(Tabel2[[#This Row],[V 3]]*10+Tabel2[[#This Row],[GT 3]])/Tabel2[[#This Row],[AW 3]]*10+Tabel2[[#This Row],[BONUS 3]]</f>
        <v>108.57142857142858</v>
      </c>
      <c r="AG115">
        <v>1</v>
      </c>
      <c r="AK115" s="23">
        <f>SUM(Tabel2[[#This Row],[V 4]]*10+Tabel2[[#This Row],[GT 4]])/Tabel2[[#This Row],[AW 4]]*10+Tabel2[[#This Row],[BONUS 4]]</f>
        <v>0</v>
      </c>
      <c r="AL115">
        <v>1</v>
      </c>
      <c r="AM115">
        <v>9</v>
      </c>
      <c r="AN115">
        <v>3</v>
      </c>
      <c r="AO115">
        <v>34</v>
      </c>
      <c r="AQ115" s="23">
        <f>SUM(Tabel2[[#This Row],[V 5]]*10+Tabel2[[#This Row],[GT 5]])/Tabel2[[#This Row],[AW 5]]*10+Tabel2[[#This Row],[BONUS 5]]</f>
        <v>71.111111111111114</v>
      </c>
      <c r="AR115">
        <v>1</v>
      </c>
      <c r="AS115">
        <v>8</v>
      </c>
      <c r="AT115">
        <v>2</v>
      </c>
      <c r="AU115">
        <v>26</v>
      </c>
      <c r="AW115" s="23">
        <f>SUM(Tabel2[[#This Row],[V 6]]*10+Tabel2[[#This Row],[GT 6]])/Tabel2[[#This Row],[AW 6]]*10+Tabel2[[#This Row],[BONUS 6]]</f>
        <v>57.5</v>
      </c>
      <c r="AY115">
        <v>1</v>
      </c>
      <c r="BC115" s="23">
        <f>SUM(Tabel2[[#This Row],[V 7]]*10+Tabel2[[#This Row],[GT 7]])/Tabel2[[#This Row],[AW 7]]*10+Tabel2[[#This Row],[BONUS 7]]</f>
        <v>0</v>
      </c>
      <c r="BE115">
        <v>1</v>
      </c>
      <c r="BI115" s="23">
        <f>SUM(Tabel2[[#This Row],[V 8]]*10+Tabel2[[#This Row],[GT 8]])/Tabel2[[#This Row],[AW 8]]*10+Tabel2[[#This Row],[BONUS 8]]</f>
        <v>0</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5" s="22">
        <v>250</v>
      </c>
      <c r="BX115" s="30">
        <f>Tabel2[[#This Row],[Diploma]]-Tabel2[[#This Row],[Uitgeschreven]]</f>
        <v>0</v>
      </c>
      <c r="BY115" s="2" t="str">
        <f t="shared" si="2"/>
        <v>geen actie</v>
      </c>
      <c r="CA115" s="159">
        <f>Tabel2[[#This Row],[pnt t/m 2021/22]]</f>
        <v>153.50649350649351</v>
      </c>
      <c r="CB115" s="159">
        <f>Tabel2[[#This Row],[pnt 2022/2023]]</f>
        <v>314.32539682539687</v>
      </c>
      <c r="CC115" s="159">
        <f t="shared" si="3"/>
        <v>467.83189033189035</v>
      </c>
    </row>
    <row r="116" spans="1:82" x14ac:dyDescent="0.3">
      <c r="A116" s="22" t="s">
        <v>205</v>
      </c>
      <c r="B116" s="22" t="s">
        <v>165</v>
      </c>
      <c r="D116" s="22" t="s">
        <v>749</v>
      </c>
      <c r="E116" t="s">
        <v>225</v>
      </c>
      <c r="G116" s="25" t="s">
        <v>29</v>
      </c>
      <c r="H116" s="151">
        <f>Tabel2[[#This Row],[pnt t/m 2021/22]]+Tabel2[[#This Row],[pnt 2022/2023]]</f>
        <v>850.2533577533577</v>
      </c>
      <c r="I116">
        <v>2010</v>
      </c>
      <c r="J116">
        <v>2022</v>
      </c>
      <c r="K116" s="24">
        <f>Tabel2[[#This Row],[ijkdatum]]-Tabel2[[#This Row],[Geboren]]</f>
        <v>12</v>
      </c>
      <c r="L116" s="26">
        <f>Tabel2[[#This Row],[TTL 1]]+Tabel2[[#This Row],[TTL 2]]+Tabel2[[#This Row],[TTL 3]]+Tabel2[[#This Row],[TTL 4]]+Tabel2[[#This Row],[TTL 5]]+Tabel2[[#This Row],[TTL 6]]+Tabel2[[#This Row],[TTL 7]]+Tabel2[[#This Row],[TTL 8]]+Tabel2[[#This Row],[TTL 9]]+Tabel2[[#This Row],[TTL 10]]</f>
        <v>204.64285714285714</v>
      </c>
      <c r="M116" s="162">
        <v>645.61050061050059</v>
      </c>
      <c r="O116">
        <v>1</v>
      </c>
      <c r="S116" s="23">
        <f>SUM(Tabel2[[#This Row],[V 1]]*10+Tabel2[[#This Row],[GT 1]])/Tabel2[[#This Row],[AW 1]]*10+Tabel2[[#This Row],[BONUS 1]]</f>
        <v>0</v>
      </c>
      <c r="T116">
        <v>8</v>
      </c>
      <c r="U116">
        <v>7</v>
      </c>
      <c r="V116">
        <v>4</v>
      </c>
      <c r="W116">
        <v>28</v>
      </c>
      <c r="Y116" s="23">
        <f>SUM(Tabel2[[#This Row],[V 2]]*10+Tabel2[[#This Row],[GT 2]])/Tabel2[[#This Row],[AW 2]]*10+Tabel2[[#This Row],[BONUS 2]]</f>
        <v>97.142857142857139</v>
      </c>
      <c r="Z116">
        <v>8</v>
      </c>
      <c r="AA116">
        <v>8</v>
      </c>
      <c r="AB116">
        <v>2</v>
      </c>
      <c r="AC116">
        <v>19</v>
      </c>
      <c r="AE116" s="23">
        <f>SUM(Tabel2[[#This Row],[V 3]]*10+Tabel2[[#This Row],[GT 3]])/Tabel2[[#This Row],[AW 3]]*10+Tabel2[[#This Row],[BONUS 3]]</f>
        <v>48.75</v>
      </c>
      <c r="AG116">
        <v>1</v>
      </c>
      <c r="AK116" s="23">
        <f>SUM(Tabel2[[#This Row],[V 4]]*10+Tabel2[[#This Row],[GT 4]])/Tabel2[[#This Row],[AW 4]]*10+Tabel2[[#This Row],[BONUS 4]]</f>
        <v>0</v>
      </c>
      <c r="AM116">
        <v>1</v>
      </c>
      <c r="AQ116" s="23">
        <f>SUM(Tabel2[[#This Row],[V 5]]*10+Tabel2[[#This Row],[GT 5]])/Tabel2[[#This Row],[AW 5]]*10+Tabel2[[#This Row],[BONUS 5]]</f>
        <v>0</v>
      </c>
      <c r="AR116">
        <v>8</v>
      </c>
      <c r="AS116">
        <v>8</v>
      </c>
      <c r="AT116">
        <v>2</v>
      </c>
      <c r="AU116">
        <v>27</v>
      </c>
      <c r="AW116" s="23">
        <f>SUM(Tabel2[[#This Row],[V 6]]*10+Tabel2[[#This Row],[GT 6]])/Tabel2[[#This Row],[AW 6]]*10+Tabel2[[#This Row],[BONUS 6]]</f>
        <v>58.75</v>
      </c>
      <c r="AY116">
        <v>1</v>
      </c>
      <c r="BC116" s="23">
        <f>SUM(Tabel2[[#This Row],[V 7]]*10+Tabel2[[#This Row],[GT 7]])/Tabel2[[#This Row],[AW 7]]*10+Tabel2[[#This Row],[BONUS 7]]</f>
        <v>0</v>
      </c>
      <c r="BE116">
        <v>1</v>
      </c>
      <c r="BI116" s="23">
        <f>SUM(Tabel2[[#This Row],[V 8]]*10+Tabel2[[#This Row],[GT 8]])/Tabel2[[#This Row],[AW 8]]*10+Tabel2[[#This Row],[BONUS 8]]</f>
        <v>0</v>
      </c>
      <c r="BK116">
        <v>1</v>
      </c>
      <c r="BO116" s="23">
        <f>SUM(Tabel2[[#This Row],[V 9]]*10+Tabel2[[#This Row],[GT 9]])/Tabel2[[#This Row],[AW 9]]*10+Tabel2[[#This Row],[BONUS 9]]</f>
        <v>0</v>
      </c>
      <c r="BQ116">
        <v>1</v>
      </c>
      <c r="BU116" s="23">
        <f>SUM(Tabel2[[#This Row],[V 10]]*10+Tabel2[[#This Row],[GT 10]])/Tabel2[[#This Row],[AW 10]]*10+Tabel2[[#This Row],[BONUS 10]]</f>
        <v>0</v>
      </c>
      <c r="BV1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6" s="22">
        <v>750</v>
      </c>
      <c r="BX116" s="30">
        <f>Tabel2[[#This Row],[Diploma]]-Tabel2[[#This Row],[Uitgeschreven]]</f>
        <v>0</v>
      </c>
      <c r="BY116" s="2" t="str">
        <f t="shared" si="2"/>
        <v>geen actie</v>
      </c>
      <c r="CA116" s="159">
        <f>Tabel2[[#This Row],[pnt t/m 2021/22]]</f>
        <v>645.61050061050059</v>
      </c>
      <c r="CB116" s="159">
        <f>Tabel2[[#This Row],[pnt 2022/2023]]</f>
        <v>204.64285714285714</v>
      </c>
      <c r="CC116" s="159">
        <f t="shared" si="3"/>
        <v>850.2533577533577</v>
      </c>
    </row>
    <row r="117" spans="1:82" x14ac:dyDescent="0.3">
      <c r="A117" s="22" t="s">
        <v>206</v>
      </c>
      <c r="D117" s="22" t="s">
        <v>747</v>
      </c>
      <c r="E117" t="s">
        <v>227</v>
      </c>
      <c r="F117" s="22" t="s">
        <v>228</v>
      </c>
      <c r="G117" s="25" t="s">
        <v>43</v>
      </c>
      <c r="H117" s="151">
        <f>Tabel2[[#This Row],[pnt t/m 2021/22]]+Tabel2[[#This Row],[pnt 2022/2023]]</f>
        <v>308.75</v>
      </c>
      <c r="I117">
        <v>2011</v>
      </c>
      <c r="J117">
        <v>2022</v>
      </c>
      <c r="K117" s="24">
        <f>Tabel2[[#This Row],[ijkdatum]]-Tabel2[[#This Row],[Geboren]]</f>
        <v>11</v>
      </c>
      <c r="L117" s="26">
        <f>Tabel2[[#This Row],[TTL 1]]+Tabel2[[#This Row],[TTL 2]]+Tabel2[[#This Row],[TTL 3]]+Tabel2[[#This Row],[TTL 4]]+Tabel2[[#This Row],[TTL 5]]+Tabel2[[#This Row],[TTL 6]]+Tabel2[[#This Row],[TTL 7]]+Tabel2[[#This Row],[TTL 8]]+Tabel2[[#This Row],[TTL 9]]+Tabel2[[#This Row],[TTL 10]]</f>
        <v>103.75</v>
      </c>
      <c r="M117" s="150">
        <v>205</v>
      </c>
      <c r="O117">
        <v>1</v>
      </c>
      <c r="S117" s="23">
        <f>SUM(Tabel2[[#This Row],[V 1]]*10+Tabel2[[#This Row],[GT 1]])/Tabel2[[#This Row],[AW 1]]*10+Tabel2[[#This Row],[BONUS 1]]</f>
        <v>0</v>
      </c>
      <c r="U117">
        <v>1</v>
      </c>
      <c r="Y117" s="23">
        <f>SUM(Tabel2[[#This Row],[V 2]]*10+Tabel2[[#This Row],[GT 2]])/Tabel2[[#This Row],[AW 2]]*10+Tabel2[[#This Row],[BONUS 2]]</f>
        <v>0</v>
      </c>
      <c r="AA117">
        <v>1</v>
      </c>
      <c r="AE117" s="23">
        <f>SUM(Tabel2[[#This Row],[V 3]]*10+Tabel2[[#This Row],[GT 3]])/Tabel2[[#This Row],[AW 3]]*10+Tabel2[[#This Row],[BONUS 3]]</f>
        <v>0</v>
      </c>
      <c r="AG117">
        <v>1</v>
      </c>
      <c r="AK117" s="23">
        <f>SUM(Tabel2[[#This Row],[V 4]]*10+Tabel2[[#This Row],[GT 4]])/Tabel2[[#This Row],[AW 4]]*10+Tabel2[[#This Row],[BONUS 4]]</f>
        <v>0</v>
      </c>
      <c r="AM117">
        <v>1</v>
      </c>
      <c r="AQ117" s="23">
        <f>SUM(Tabel2[[#This Row],[V 5]]*10+Tabel2[[#This Row],[GT 5]])/Tabel2[[#This Row],[AW 5]]*10+Tabel2[[#This Row],[BONUS 5]]</f>
        <v>0</v>
      </c>
      <c r="AR117">
        <v>9</v>
      </c>
      <c r="AS117">
        <v>8</v>
      </c>
      <c r="AT117">
        <v>5</v>
      </c>
      <c r="AU117">
        <v>33</v>
      </c>
      <c r="AW117" s="23">
        <f>SUM(Tabel2[[#This Row],[V 6]]*10+Tabel2[[#This Row],[GT 6]])/Tabel2[[#This Row],[AW 6]]*10+Tabel2[[#This Row],[BONUS 6]]</f>
        <v>103.75</v>
      </c>
      <c r="AY117">
        <v>1</v>
      </c>
      <c r="BC117" s="23">
        <f>SUM(Tabel2[[#This Row],[V 7]]*10+Tabel2[[#This Row],[GT 7]])/Tabel2[[#This Row],[AW 7]]*10+Tabel2[[#This Row],[BONUS 7]]</f>
        <v>0</v>
      </c>
      <c r="BE117">
        <v>1</v>
      </c>
      <c r="BI117" s="23">
        <f>SUM(Tabel2[[#This Row],[V 8]]*10+Tabel2[[#This Row],[GT 8]])/Tabel2[[#This Row],[AW 8]]*10+Tabel2[[#This Row],[BONUS 8]]</f>
        <v>0</v>
      </c>
      <c r="BK117">
        <v>1</v>
      </c>
      <c r="BO117" s="2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7" s="22">
        <v>250</v>
      </c>
      <c r="BX117" s="30">
        <f>Tabel2[[#This Row],[Diploma]]-Tabel2[[#This Row],[Uitgeschreven]]</f>
        <v>0</v>
      </c>
      <c r="BY117" s="2" t="str">
        <f t="shared" si="2"/>
        <v>geen actie</v>
      </c>
      <c r="CA117" s="159">
        <f>Tabel2[[#This Row],[pnt t/m 2021/22]]</f>
        <v>205</v>
      </c>
      <c r="CB117" s="159">
        <f>Tabel2[[#This Row],[pnt 2022/2023]]</f>
        <v>103.75</v>
      </c>
      <c r="CC117" s="159">
        <f t="shared" si="3"/>
        <v>308.75</v>
      </c>
    </row>
    <row r="118" spans="1:82" x14ac:dyDescent="0.3">
      <c r="A118" s="22" t="s">
        <v>283</v>
      </c>
      <c r="B118" s="22" t="s">
        <v>165</v>
      </c>
      <c r="D118" s="22" t="s">
        <v>749</v>
      </c>
      <c r="E118" t="s">
        <v>627</v>
      </c>
      <c r="F118" s="22">
        <v>120270</v>
      </c>
      <c r="G118" s="25" t="s">
        <v>43</v>
      </c>
      <c r="H118" s="23">
        <f>Tabel2[[#This Row],[pnt t/m 2021/22]]+Tabel2[[#This Row],[pnt 2022/2023]]</f>
        <v>732.05555555555554</v>
      </c>
      <c r="I118">
        <v>2007</v>
      </c>
      <c r="J118">
        <v>2022</v>
      </c>
      <c r="K118" s="24">
        <f>Tabel2[[#This Row],[ijkdatum]]-Tabel2[[#This Row],[Geboren]]</f>
        <v>15</v>
      </c>
      <c r="L118" s="26">
        <f>Tabel2[[#This Row],[TTL 1]]+Tabel2[[#This Row],[TTL 2]]+Tabel2[[#This Row],[TTL 3]]+Tabel2[[#This Row],[TTL 4]]+Tabel2[[#This Row],[TTL 5]]+Tabel2[[#This Row],[TTL 6]]+Tabel2[[#This Row],[TTL 7]]+Tabel2[[#This Row],[TTL 8]]+Tabel2[[#This Row],[TTL 9]]+Tabel2[[#This Row],[TTL 10]]</f>
        <v>732.05555555555554</v>
      </c>
      <c r="M118" s="162">
        <v>0</v>
      </c>
      <c r="N118">
        <v>3</v>
      </c>
      <c r="O118">
        <v>10</v>
      </c>
      <c r="P118">
        <v>9</v>
      </c>
      <c r="Q118">
        <v>48</v>
      </c>
      <c r="S118" s="23">
        <f>SUM(Tabel2[[#This Row],[V 1]]*10+Tabel2[[#This Row],[GT 1]])/Tabel2[[#This Row],[AW 1]]*10+Tabel2[[#This Row],[BONUS 1]]</f>
        <v>138</v>
      </c>
      <c r="T118">
        <v>2</v>
      </c>
      <c r="U118">
        <v>8</v>
      </c>
      <c r="V118">
        <v>6</v>
      </c>
      <c r="W118">
        <v>34</v>
      </c>
      <c r="Y118" s="23">
        <f>SUM(Tabel2[[#This Row],[V 2]]*10+Tabel2[[#This Row],[GT 2]])/Tabel2[[#This Row],[AW 2]]*10+Tabel2[[#This Row],[BONUS 2]]</f>
        <v>117.5</v>
      </c>
      <c r="Z118">
        <v>3</v>
      </c>
      <c r="AA118">
        <v>9</v>
      </c>
      <c r="AB118">
        <v>9</v>
      </c>
      <c r="AC118">
        <v>45</v>
      </c>
      <c r="AE118" s="23">
        <f>SUM(Tabel2[[#This Row],[V 3]]*10+Tabel2[[#This Row],[GT 3]])/Tabel2[[#This Row],[AW 3]]*10+Tabel2[[#This Row],[BONUS 3]]</f>
        <v>150</v>
      </c>
      <c r="AF118">
        <v>2</v>
      </c>
      <c r="AG118">
        <v>10</v>
      </c>
      <c r="AH118">
        <v>6</v>
      </c>
      <c r="AI118">
        <v>42</v>
      </c>
      <c r="AK118" s="23">
        <f>SUM(Tabel2[[#This Row],[V 4]]*10+Tabel2[[#This Row],[GT 4]])/Tabel2[[#This Row],[AW 4]]*10+Tabel2[[#This Row],[BONUS 4]]</f>
        <v>102</v>
      </c>
      <c r="AL118">
        <v>1</v>
      </c>
      <c r="AM118">
        <v>10</v>
      </c>
      <c r="AN118">
        <v>1</v>
      </c>
      <c r="AO118">
        <v>29</v>
      </c>
      <c r="AQ118" s="23">
        <f>SUM(Tabel2[[#This Row],[V 5]]*10+Tabel2[[#This Row],[GT 5]])/Tabel2[[#This Row],[AW 5]]*10+Tabel2[[#This Row],[BONUS 5]]</f>
        <v>39</v>
      </c>
      <c r="AR118">
        <v>1</v>
      </c>
      <c r="AS118">
        <v>9</v>
      </c>
      <c r="AT118">
        <v>5</v>
      </c>
      <c r="AU118">
        <v>36</v>
      </c>
      <c r="AW118" s="23">
        <f>SUM(Tabel2[[#This Row],[V 6]]*10+Tabel2[[#This Row],[GT 6]])/Tabel2[[#This Row],[AW 6]]*10+Tabel2[[#This Row],[BONUS 6]]</f>
        <v>95.555555555555557</v>
      </c>
      <c r="AX118">
        <v>2</v>
      </c>
      <c r="AY118">
        <v>6</v>
      </c>
      <c r="AZ118">
        <v>3</v>
      </c>
      <c r="BA118">
        <v>24</v>
      </c>
      <c r="BC118" s="23">
        <f>SUM(Tabel2[[#This Row],[V 7]]*10+Tabel2[[#This Row],[GT 7]])/Tabel2[[#This Row],[AW 7]]*10+Tabel2[[#This Row],[BONUS 7]]</f>
        <v>90</v>
      </c>
      <c r="BE118">
        <v>1</v>
      </c>
      <c r="BI118" s="23">
        <f>SUM(Tabel2[[#This Row],[V 8]]*10+Tabel2[[#This Row],[GT 8]])/Tabel2[[#This Row],[AW 8]]*10+Tabel2[[#This Row],[BONUS 8]]</f>
        <v>0</v>
      </c>
      <c r="BK118">
        <v>1</v>
      </c>
      <c r="BO118" s="23">
        <f>SUM(Tabel2[[#This Row],[V 9]]*10+Tabel2[[#This Row],[GT 9]])/Tabel2[[#This Row],[AW 9]]*10+Tabel2[[#This Row],[BONUS 9]]</f>
        <v>0</v>
      </c>
      <c r="BQ118">
        <v>1</v>
      </c>
      <c r="BU118" s="23">
        <f>SUM(Tabel2[[#This Row],[V 10]]*10+Tabel2[[#This Row],[GT 10]])/Tabel2[[#This Row],[AW 10]]*10+Tabel2[[#This Row],[BONUS 10]]</f>
        <v>0</v>
      </c>
      <c r="BV11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8" s="22">
        <v>500</v>
      </c>
      <c r="BX118" s="22">
        <f>Tabel2[[#This Row],[Diploma]]-Tabel2[[#This Row],[Uitgeschreven]]</f>
        <v>0</v>
      </c>
      <c r="BY118" s="165" t="str">
        <f t="shared" si="2"/>
        <v>geen actie</v>
      </c>
      <c r="CA118" s="159">
        <f>Tabel2[[#This Row],[pnt t/m 2021/22]]</f>
        <v>0</v>
      </c>
      <c r="CB118" s="159">
        <f>Tabel2[[#This Row],[pnt 2022/2023]]</f>
        <v>732.05555555555554</v>
      </c>
      <c r="CC118" s="159">
        <f t="shared" si="3"/>
        <v>732.05555555555554</v>
      </c>
    </row>
    <row r="119" spans="1:82" x14ac:dyDescent="0.3">
      <c r="A119" s="22" t="s">
        <v>206</v>
      </c>
      <c r="B119" s="22" t="s">
        <v>165</v>
      </c>
      <c r="D119" s="22" t="s">
        <v>746</v>
      </c>
      <c r="E119" t="s">
        <v>226</v>
      </c>
      <c r="G119" s="25" t="s">
        <v>23</v>
      </c>
      <c r="H119" s="151">
        <f>Tabel2[[#This Row],[pnt t/m 2021/22]]+Tabel2[[#This Row],[pnt 2022/2023]]</f>
        <v>82.222222222222214</v>
      </c>
      <c r="I119">
        <v>2010</v>
      </c>
      <c r="J119">
        <v>2022</v>
      </c>
      <c r="K119" s="24">
        <f>Tabel2[[#This Row],[ijkdatum]]-Tabel2[[#This Row],[Geboren]]</f>
        <v>12</v>
      </c>
      <c r="L119" s="26">
        <f>Tabel2[[#This Row],[TTL 1]]+Tabel2[[#This Row],[TTL 2]]+Tabel2[[#This Row],[TTL 3]]+Tabel2[[#This Row],[TTL 4]]+Tabel2[[#This Row],[TTL 5]]+Tabel2[[#This Row],[TTL 6]]+Tabel2[[#This Row],[TTL 7]]+Tabel2[[#This Row],[TTL 8]]+Tabel2[[#This Row],[TTL 9]]+Tabel2[[#This Row],[TTL 10]]</f>
        <v>0</v>
      </c>
      <c r="M119" s="150">
        <v>82.222222222222214</v>
      </c>
      <c r="O119">
        <v>1</v>
      </c>
      <c r="S119" s="23">
        <f>SUM(Tabel2[[#This Row],[V 1]]*10+Tabel2[[#This Row],[GT 1]])/Tabel2[[#This Row],[AW 1]]*10+Tabel2[[#This Row],[BONUS 1]]</f>
        <v>0</v>
      </c>
      <c r="U119">
        <v>1</v>
      </c>
      <c r="Y119" s="23">
        <f>SUM(Tabel2[[#This Row],[V 2]]*10+Tabel2[[#This Row],[GT 2]])/Tabel2[[#This Row],[AW 2]]*10+Tabel2[[#This Row],[BONUS 2]]</f>
        <v>0</v>
      </c>
      <c r="AA119">
        <v>1</v>
      </c>
      <c r="AE119" s="23">
        <f>SUM(Tabel2[[#This Row],[V 3]]*10+Tabel2[[#This Row],[GT 3]])/Tabel2[[#This Row],[AW 3]]*10+Tabel2[[#This Row],[BONUS 3]]</f>
        <v>0</v>
      </c>
      <c r="AG119">
        <v>1</v>
      </c>
      <c r="AK119" s="23">
        <f>SUM(Tabel2[[#This Row],[V 4]]*10+Tabel2[[#This Row],[GT 4]])/Tabel2[[#This Row],[AW 4]]*10+Tabel2[[#This Row],[BONUS 4]]</f>
        <v>0</v>
      </c>
      <c r="AM119">
        <v>1</v>
      </c>
      <c r="AQ119" s="23">
        <f>SUM(Tabel2[[#This Row],[V 5]]*10+Tabel2[[#This Row],[GT 5]])/Tabel2[[#This Row],[AW 5]]*10+Tabel2[[#This Row],[BONUS 5]]</f>
        <v>0</v>
      </c>
      <c r="AS119">
        <v>1</v>
      </c>
      <c r="AW119" s="23">
        <f>SUM(Tabel2[[#This Row],[V 6]]*10+Tabel2[[#This Row],[GT 6]])/Tabel2[[#This Row],[AW 6]]*10+Tabel2[[#This Row],[BONUS 6]]</f>
        <v>0</v>
      </c>
      <c r="AY119">
        <v>1</v>
      </c>
      <c r="BC119" s="23">
        <f>SUM(Tabel2[[#This Row],[V 7]]*10+Tabel2[[#This Row],[GT 7]])/Tabel2[[#This Row],[AW 7]]*10+Tabel2[[#This Row],[BONUS 7]]</f>
        <v>0</v>
      </c>
      <c r="BE119">
        <v>1</v>
      </c>
      <c r="BI119" s="23">
        <f>SUM(Tabel2[[#This Row],[V 8]]*10+Tabel2[[#This Row],[GT 8]])/Tabel2[[#This Row],[AW 8]]*10+Tabel2[[#This Row],[BONUS 8]]</f>
        <v>0</v>
      </c>
      <c r="BK119">
        <v>1</v>
      </c>
      <c r="BO119" s="23">
        <f>SUM(Tabel2[[#This Row],[V 9]]*10+Tabel2[[#This Row],[GT 9]])/Tabel2[[#This Row],[AW 9]]*10+Tabel2[[#This Row],[BONUS 9]]</f>
        <v>0</v>
      </c>
      <c r="BQ119">
        <v>1</v>
      </c>
      <c r="BU119" s="23">
        <f>SUM(Tabel2[[#This Row],[V 10]]*10+Tabel2[[#This Row],[GT 10]])/Tabel2[[#This Row],[AW 10]]*10+Tabel2[[#This Row],[BONUS 10]]</f>
        <v>0</v>
      </c>
      <c r="BV1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9" s="22">
        <v>0</v>
      </c>
      <c r="BX119" s="30">
        <f>Tabel2[[#This Row],[Diploma]]-Tabel2[[#This Row],[Uitgeschreven]]</f>
        <v>0</v>
      </c>
      <c r="BY119" s="2" t="str">
        <f t="shared" si="2"/>
        <v>geen actie</v>
      </c>
      <c r="CA119" s="159">
        <f>Tabel2[[#This Row],[pnt t/m 2021/22]]</f>
        <v>82.222222222222214</v>
      </c>
      <c r="CB119" s="159">
        <f>Tabel2[[#This Row],[pnt 2022/2023]]</f>
        <v>0</v>
      </c>
      <c r="CC119" s="159">
        <f t="shared" si="3"/>
        <v>82.222222222222214</v>
      </c>
    </row>
    <row r="120" spans="1:82" x14ac:dyDescent="0.3">
      <c r="A120" s="22" t="s">
        <v>205</v>
      </c>
      <c r="B120" s="22" t="s">
        <v>165</v>
      </c>
      <c r="D120" s="22" t="s">
        <v>749</v>
      </c>
      <c r="E120" t="s">
        <v>659</v>
      </c>
      <c r="F120" s="22">
        <v>120486</v>
      </c>
      <c r="G120" s="25" t="s">
        <v>19</v>
      </c>
      <c r="H120" s="23">
        <f>Tabel2[[#This Row],[pnt t/m 2021/22]]+Tabel2[[#This Row],[pnt 2022/2023]]</f>
        <v>532.38095238095229</v>
      </c>
      <c r="I120">
        <v>2010</v>
      </c>
      <c r="J120">
        <v>2022</v>
      </c>
      <c r="K120" s="24">
        <f>Tabel2[[#This Row],[ijkdatum]]-Tabel2[[#This Row],[Geboren]]</f>
        <v>12</v>
      </c>
      <c r="L120" s="26">
        <f>Tabel2[[#This Row],[TTL 1]]+Tabel2[[#This Row],[TTL 2]]+Tabel2[[#This Row],[TTL 3]]+Tabel2[[#This Row],[TTL 4]]+Tabel2[[#This Row],[TTL 5]]+Tabel2[[#This Row],[TTL 6]]+Tabel2[[#This Row],[TTL 7]]+Tabel2[[#This Row],[TTL 8]]+Tabel2[[#This Row],[TTL 9]]+Tabel2[[#This Row],[TTL 10]]</f>
        <v>532.38095238095229</v>
      </c>
      <c r="M120" s="162"/>
      <c r="O120">
        <v>1</v>
      </c>
      <c r="S120" s="162">
        <f>SUM(Tabel2[[#This Row],[V 1]]*10+Tabel2[[#This Row],[GT 1]])/Tabel2[[#This Row],[AW 1]]*10+Tabel2[[#This Row],[BONUS 1]]</f>
        <v>0</v>
      </c>
      <c r="U120">
        <v>1</v>
      </c>
      <c r="Y120" s="23">
        <f>SUM(Tabel2[[#This Row],[V 2]]*10+Tabel2[[#This Row],[GT 2]])/Tabel2[[#This Row],[AW 2]]*10+Tabel2[[#This Row],[BONUS 2]]</f>
        <v>0</v>
      </c>
      <c r="AA120">
        <v>1</v>
      </c>
      <c r="AE120" s="23">
        <f>SUM(Tabel2[[#This Row],[V 3]]*10+Tabel2[[#This Row],[GT 3]])/Tabel2[[#This Row],[AW 3]]*10+Tabel2[[#This Row],[BONUS 3]]</f>
        <v>0</v>
      </c>
      <c r="AF120">
        <v>9</v>
      </c>
      <c r="AG120">
        <v>6</v>
      </c>
      <c r="AH120">
        <v>5</v>
      </c>
      <c r="AI120">
        <v>29</v>
      </c>
      <c r="AK120" s="23">
        <f>SUM(Tabel2[[#This Row],[V 4]]*10+Tabel2[[#This Row],[GT 4]])/Tabel2[[#This Row],[AW 4]]*10+Tabel2[[#This Row],[BONUS 4]]</f>
        <v>131.66666666666666</v>
      </c>
      <c r="AL120">
        <v>7</v>
      </c>
      <c r="AM120">
        <v>7</v>
      </c>
      <c r="AN120">
        <v>6</v>
      </c>
      <c r="AO120">
        <v>32</v>
      </c>
      <c r="AQ120" s="23">
        <f>SUM(Tabel2[[#This Row],[V 5]]*10+Tabel2[[#This Row],[GT 5]])/Tabel2[[#This Row],[AW 5]]*10+Tabel2[[#This Row],[BONUS 5]]</f>
        <v>131.42857142857142</v>
      </c>
      <c r="AR120">
        <v>8</v>
      </c>
      <c r="AS120">
        <v>8</v>
      </c>
      <c r="AT120">
        <v>7</v>
      </c>
      <c r="AU120">
        <v>38</v>
      </c>
      <c r="AW120" s="23">
        <f>SUM(Tabel2[[#This Row],[V 6]]*10+Tabel2[[#This Row],[GT 6]])/Tabel2[[#This Row],[AW 6]]*10+Tabel2[[#This Row],[BONUS 6]]</f>
        <v>135</v>
      </c>
      <c r="AX120">
        <v>7</v>
      </c>
      <c r="AY120">
        <v>7</v>
      </c>
      <c r="AZ120">
        <v>6</v>
      </c>
      <c r="BA120">
        <v>34</v>
      </c>
      <c r="BC120" s="23">
        <f>SUM(Tabel2[[#This Row],[V 7]]*10+Tabel2[[#This Row],[GT 7]])/Tabel2[[#This Row],[AW 7]]*10+Tabel2[[#This Row],[BONUS 7]]</f>
        <v>134.28571428571428</v>
      </c>
      <c r="BE120">
        <v>1</v>
      </c>
      <c r="BI120" s="23">
        <f>SUM(Tabel2[[#This Row],[V 8]]*10+Tabel2[[#This Row],[GT 8]])/Tabel2[[#This Row],[AW 8]]*10+Tabel2[[#This Row],[BONUS 8]]</f>
        <v>0</v>
      </c>
      <c r="BK120">
        <v>1</v>
      </c>
      <c r="BO120" s="23">
        <f>SUM(Tabel2[[#This Row],[V 9]]*10+Tabel2[[#This Row],[GT 9]])/Tabel2[[#This Row],[AW 9]]*10+Tabel2[[#This Row],[BONUS 9]]</f>
        <v>0</v>
      </c>
      <c r="BQ120">
        <v>1</v>
      </c>
      <c r="BU120" s="23">
        <f>SUM(Tabel2[[#This Row],[V 10]]*10+Tabel2[[#This Row],[GT 10]])/Tabel2[[#This Row],[AW 10]]*10+Tabel2[[#This Row],[BONUS 10]]</f>
        <v>0</v>
      </c>
      <c r="BV12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0" s="22">
        <v>250</v>
      </c>
      <c r="BX120" s="22">
        <f>Tabel2[[#This Row],[Diploma]]-Tabel2[[#This Row],[Uitgeschreven]]</f>
        <v>250</v>
      </c>
      <c r="BY120" s="165" t="str">
        <f t="shared" si="2"/>
        <v>diploma uitschrijven: 500 punten</v>
      </c>
      <c r="CA120" s="159">
        <f>Tabel2[[#This Row],[pnt t/m 2021/22]]</f>
        <v>0</v>
      </c>
      <c r="CB120" s="159">
        <f>Tabel2[[#This Row],[pnt 2022/2023]]</f>
        <v>532.38095238095229</v>
      </c>
      <c r="CC120" s="159">
        <f t="shared" si="3"/>
        <v>532.38095238095229</v>
      </c>
    </row>
    <row r="121" spans="1:82" x14ac:dyDescent="0.3">
      <c r="A121" s="22" t="s">
        <v>246</v>
      </c>
      <c r="B121" s="22" t="s">
        <v>165</v>
      </c>
      <c r="D121" s="22" t="s">
        <v>752</v>
      </c>
      <c r="E121" t="s">
        <v>258</v>
      </c>
      <c r="F121" s="22">
        <v>118680</v>
      </c>
      <c r="G121" s="25" t="s">
        <v>43</v>
      </c>
      <c r="H121" s="151">
        <f>Tabel2[[#This Row],[pnt t/m 2021/22]]+Tabel2[[#This Row],[pnt 2022/2023]]</f>
        <v>1721.3529411764707</v>
      </c>
      <c r="I121">
        <v>2007</v>
      </c>
      <c r="J121">
        <v>2022</v>
      </c>
      <c r="K121" s="24">
        <f>Tabel2[[#This Row],[ijkdatum]]-Tabel2[[#This Row],[Geboren]]</f>
        <v>15</v>
      </c>
      <c r="L121" s="26">
        <f>Tabel2[[#This Row],[TTL 1]]+Tabel2[[#This Row],[TTL 2]]+Tabel2[[#This Row],[TTL 3]]+Tabel2[[#This Row],[TTL 4]]+Tabel2[[#This Row],[TTL 5]]+Tabel2[[#This Row],[TTL 6]]+Tabel2[[#This Row],[TTL 7]]+Tabel2[[#This Row],[TTL 8]]+Tabel2[[#This Row],[TTL 9]]+Tabel2[[#This Row],[TTL 10]]</f>
        <v>600</v>
      </c>
      <c r="M121" s="150">
        <v>1121.3529411764707</v>
      </c>
      <c r="N121">
        <v>7</v>
      </c>
      <c r="O121">
        <v>10</v>
      </c>
      <c r="P121">
        <v>10</v>
      </c>
      <c r="Q121">
        <v>50</v>
      </c>
      <c r="S121" s="23">
        <f>SUM(Tabel2[[#This Row],[V 1]]*10+Tabel2[[#This Row],[GT 1]])/Tabel2[[#This Row],[AW 1]]*10+Tabel2[[#This Row],[BONUS 1]]</f>
        <v>150</v>
      </c>
      <c r="T121">
        <v>13</v>
      </c>
      <c r="U121">
        <v>12</v>
      </c>
      <c r="V121">
        <v>12</v>
      </c>
      <c r="W121">
        <v>60</v>
      </c>
      <c r="Y121" s="23">
        <f>SUM(Tabel2[[#This Row],[V 2]]*10+Tabel2[[#This Row],[GT 2]])/Tabel2[[#This Row],[AW 2]]*10+Tabel2[[#This Row],[BONUS 2]]</f>
        <v>150</v>
      </c>
      <c r="Z121">
        <v>13</v>
      </c>
      <c r="AA121">
        <v>10</v>
      </c>
      <c r="AB121">
        <v>10</v>
      </c>
      <c r="AC121">
        <v>50</v>
      </c>
      <c r="AE121" s="23">
        <f>SUM(Tabel2[[#This Row],[V 3]]*10+Tabel2[[#This Row],[GT 3]])/Tabel2[[#This Row],[AW 3]]*10+Tabel2[[#This Row],[BONUS 3]]</f>
        <v>150</v>
      </c>
      <c r="AF121">
        <v>6</v>
      </c>
      <c r="AG121">
        <v>12</v>
      </c>
      <c r="AH121">
        <v>12</v>
      </c>
      <c r="AI121">
        <v>60</v>
      </c>
      <c r="AK121" s="23">
        <f>SUM(Tabel2[[#This Row],[V 4]]*10+Tabel2[[#This Row],[GT 4]])/Tabel2[[#This Row],[AW 4]]*10+Tabel2[[#This Row],[BONUS 4]]</f>
        <v>150</v>
      </c>
      <c r="AM121">
        <v>1</v>
      </c>
      <c r="AQ121" s="23">
        <f>SUM(Tabel2[[#This Row],[V 5]]*10+Tabel2[[#This Row],[GT 5]])/Tabel2[[#This Row],[AW 5]]*10+Tabel2[[#This Row],[BONUS 5]]</f>
        <v>0</v>
      </c>
      <c r="AS121">
        <v>1</v>
      </c>
      <c r="AW121" s="23">
        <f>SUM(Tabel2[[#This Row],[V 6]]*10+Tabel2[[#This Row],[GT 6]])/Tabel2[[#This Row],[AW 6]]*10+Tabel2[[#This Row],[BONUS 6]]</f>
        <v>0</v>
      </c>
      <c r="AY121">
        <v>1</v>
      </c>
      <c r="BC121" s="23">
        <f>SUM(Tabel2[[#This Row],[V 7]]*10+Tabel2[[#This Row],[GT 7]])/Tabel2[[#This Row],[AW 7]]*10+Tabel2[[#This Row],[BONUS 7]]</f>
        <v>0</v>
      </c>
      <c r="BE121">
        <v>1</v>
      </c>
      <c r="BI121" s="23">
        <f>SUM(Tabel2[[#This Row],[V 8]]*10+Tabel2[[#This Row],[GT 8]])/Tabel2[[#This Row],[AW 8]]*10+Tabel2[[#This Row],[BONUS 8]]</f>
        <v>0</v>
      </c>
      <c r="BK121">
        <v>1</v>
      </c>
      <c r="BO121" s="23">
        <f>SUM(Tabel2[[#This Row],[V 9]]*10+Tabel2[[#This Row],[GT 9]])/Tabel2[[#This Row],[AW 9]]*10+Tabel2[[#This Row],[BONUS 9]]</f>
        <v>0</v>
      </c>
      <c r="BQ121">
        <v>1</v>
      </c>
      <c r="BU121" s="23">
        <f>SUM(Tabel2[[#This Row],[V 10]]*10+Tabel2[[#This Row],[GT 10]])/Tabel2[[#This Row],[AW 10]]*10+Tabel2[[#This Row],[BONUS 10]]</f>
        <v>0</v>
      </c>
      <c r="BV1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21" s="22">
        <v>1500</v>
      </c>
      <c r="BX121" s="30">
        <f>Tabel2[[#This Row],[Diploma]]-Tabel2[[#This Row],[Uitgeschreven]]</f>
        <v>0</v>
      </c>
      <c r="BY121" s="2" t="str">
        <f t="shared" si="2"/>
        <v>geen actie</v>
      </c>
      <c r="CA121" s="159">
        <f>Tabel2[[#This Row],[pnt t/m 2021/22]]</f>
        <v>1121.3529411764707</v>
      </c>
      <c r="CB121" s="159">
        <f>Tabel2[[#This Row],[pnt 2022/2023]]</f>
        <v>600</v>
      </c>
      <c r="CC121" s="159">
        <f t="shared" si="3"/>
        <v>1721.3529411764707</v>
      </c>
      <c r="CD121" s="22" t="s">
        <v>165</v>
      </c>
    </row>
    <row r="122" spans="1:82" x14ac:dyDescent="0.3">
      <c r="A122" s="22" t="s">
        <v>205</v>
      </c>
      <c r="B122" s="22" t="s">
        <v>165</v>
      </c>
      <c r="D122" s="22" t="s">
        <v>749</v>
      </c>
      <c r="E122" t="s">
        <v>658</v>
      </c>
      <c r="F122" s="22">
        <v>120482</v>
      </c>
      <c r="G122" s="25" t="s">
        <v>19</v>
      </c>
      <c r="H122" s="23">
        <f>Tabel2[[#This Row],[pnt t/m 2021/22]]+Tabel2[[#This Row],[pnt 2022/2023]]</f>
        <v>693.45238095238096</v>
      </c>
      <c r="I122">
        <v>2010</v>
      </c>
      <c r="J122">
        <v>2022</v>
      </c>
      <c r="K122" s="24">
        <f>Tabel2[[#This Row],[ijkdatum]]-Tabel2[[#This Row],[Geboren]]</f>
        <v>12</v>
      </c>
      <c r="L122" s="26">
        <f>Tabel2[[#This Row],[TTL 1]]+Tabel2[[#This Row],[TTL 2]]+Tabel2[[#This Row],[TTL 3]]+Tabel2[[#This Row],[TTL 4]]+Tabel2[[#This Row],[TTL 5]]+Tabel2[[#This Row],[TTL 6]]+Tabel2[[#This Row],[TTL 7]]+Tabel2[[#This Row],[TTL 8]]+Tabel2[[#This Row],[TTL 9]]+Tabel2[[#This Row],[TTL 10]]</f>
        <v>693.45238095238096</v>
      </c>
      <c r="M122" s="162"/>
      <c r="O122">
        <v>1</v>
      </c>
      <c r="S122" s="162">
        <f>SUM(Tabel2[[#This Row],[V 1]]*10+Tabel2[[#This Row],[GT 1]])/Tabel2[[#This Row],[AW 1]]*10+Tabel2[[#This Row],[BONUS 1]]</f>
        <v>0</v>
      </c>
      <c r="T122">
        <v>8</v>
      </c>
      <c r="U122">
        <v>6</v>
      </c>
      <c r="V122">
        <v>6</v>
      </c>
      <c r="W122">
        <v>30</v>
      </c>
      <c r="Y122" s="23">
        <f>SUM(Tabel2[[#This Row],[V 2]]*10+Tabel2[[#This Row],[GT 2]])/Tabel2[[#This Row],[AW 2]]*10+Tabel2[[#This Row],[BONUS 2]]</f>
        <v>150</v>
      </c>
      <c r="AA122">
        <v>1</v>
      </c>
      <c r="AE122" s="23">
        <f>SUM(Tabel2[[#This Row],[V 3]]*10+Tabel2[[#This Row],[GT 3]])/Tabel2[[#This Row],[AW 3]]*10+Tabel2[[#This Row],[BONUS 3]]</f>
        <v>0</v>
      </c>
      <c r="AF122">
        <v>9</v>
      </c>
      <c r="AG122">
        <v>6</v>
      </c>
      <c r="AH122">
        <v>6</v>
      </c>
      <c r="AI122">
        <v>28</v>
      </c>
      <c r="AK122" s="23">
        <f>SUM(Tabel2[[#This Row],[V 4]]*10+Tabel2[[#This Row],[GT 4]])/Tabel2[[#This Row],[AW 4]]*10+Tabel2[[#This Row],[BONUS 4]]</f>
        <v>146.66666666666666</v>
      </c>
      <c r="AL122">
        <v>7</v>
      </c>
      <c r="AM122">
        <v>7</v>
      </c>
      <c r="AN122">
        <v>6</v>
      </c>
      <c r="AO122">
        <v>33</v>
      </c>
      <c r="AQ122" s="23">
        <f>SUM(Tabel2[[#This Row],[V 5]]*10+Tabel2[[#This Row],[GT 5]])/Tabel2[[#This Row],[AW 5]]*10+Tabel2[[#This Row],[BONUS 5]]</f>
        <v>132.85714285714286</v>
      </c>
      <c r="AR122">
        <v>8</v>
      </c>
      <c r="AS122">
        <v>8</v>
      </c>
      <c r="AT122">
        <v>7</v>
      </c>
      <c r="AU122">
        <v>36</v>
      </c>
      <c r="AW122" s="23">
        <f>SUM(Tabel2[[#This Row],[V 6]]*10+Tabel2[[#This Row],[GT 6]])/Tabel2[[#This Row],[AW 6]]*10+Tabel2[[#This Row],[BONUS 6]]</f>
        <v>132.5</v>
      </c>
      <c r="AX122">
        <v>7</v>
      </c>
      <c r="AY122">
        <v>7</v>
      </c>
      <c r="AZ122">
        <v>6</v>
      </c>
      <c r="BA122">
        <v>32</v>
      </c>
      <c r="BC122" s="23">
        <f>SUM(Tabel2[[#This Row],[V 7]]*10+Tabel2[[#This Row],[GT 7]])/Tabel2[[#This Row],[AW 7]]*10+Tabel2[[#This Row],[BONUS 7]]</f>
        <v>131.42857142857142</v>
      </c>
      <c r="BE122">
        <v>1</v>
      </c>
      <c r="BI122" s="23">
        <f>SUM(Tabel2[[#This Row],[V 8]]*10+Tabel2[[#This Row],[GT 8]])/Tabel2[[#This Row],[AW 8]]*10+Tabel2[[#This Row],[BONUS 8]]</f>
        <v>0</v>
      </c>
      <c r="BK122">
        <v>1</v>
      </c>
      <c r="BO122" s="23">
        <f>SUM(Tabel2[[#This Row],[V 9]]*10+Tabel2[[#This Row],[GT 9]])/Tabel2[[#This Row],[AW 9]]*10+Tabel2[[#This Row],[BONUS 9]]</f>
        <v>0</v>
      </c>
      <c r="BQ122">
        <v>1</v>
      </c>
      <c r="BU122" s="23">
        <f>SUM(Tabel2[[#This Row],[V 10]]*10+Tabel2[[#This Row],[GT 10]])/Tabel2[[#This Row],[AW 10]]*10+Tabel2[[#This Row],[BONUS 10]]</f>
        <v>0</v>
      </c>
      <c r="BV12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2" s="22">
        <v>500</v>
      </c>
      <c r="BX122" s="22">
        <f>Tabel2[[#This Row],[Diploma]]-Tabel2[[#This Row],[Uitgeschreven]]</f>
        <v>0</v>
      </c>
      <c r="BY122" s="165" t="str">
        <f t="shared" si="2"/>
        <v>geen actie</v>
      </c>
      <c r="CA122" s="159">
        <f>Tabel2[[#This Row],[pnt t/m 2021/22]]</f>
        <v>0</v>
      </c>
      <c r="CB122" s="159">
        <f>Tabel2[[#This Row],[pnt 2022/2023]]</f>
        <v>693.45238095238096</v>
      </c>
      <c r="CC122" s="159">
        <f t="shared" si="3"/>
        <v>693.45238095238096</v>
      </c>
      <c r="CD122" s="22" t="s">
        <v>165</v>
      </c>
    </row>
    <row r="123" spans="1:82" x14ac:dyDescent="0.3">
      <c r="A123" s="22" t="s">
        <v>206</v>
      </c>
      <c r="D123" s="22" t="s">
        <v>746</v>
      </c>
      <c r="E123" t="s">
        <v>754</v>
      </c>
      <c r="F123" s="22">
        <v>120086</v>
      </c>
      <c r="G123" s="25" t="s">
        <v>28</v>
      </c>
      <c r="H123" s="23">
        <f>Tabel2[[#This Row],[pnt t/m 2021/22]]+Tabel2[[#This Row],[pnt 2022/2023]]</f>
        <v>65</v>
      </c>
      <c r="I123">
        <v>2011</v>
      </c>
      <c r="J123">
        <v>2022</v>
      </c>
      <c r="K123" s="24">
        <f>Tabel2[[#This Row],[ijkdatum]]-Tabel2[[#This Row],[Geboren]]</f>
        <v>11</v>
      </c>
      <c r="L123" s="162">
        <f>Tabel2[[#This Row],[TTL 1]]+Tabel2[[#This Row],[TTL 2]]+Tabel2[[#This Row],[TTL 3]]+Tabel2[[#This Row],[TTL 4]]+Tabel2[[#This Row],[TTL 5]]+Tabel2[[#This Row],[TTL 6]]+Tabel2[[#This Row],[TTL 7]]+Tabel2[[#This Row],[TTL 8]]+Tabel2[[#This Row],[TTL 9]]+Tabel2[[#This Row],[TTL 10]]</f>
        <v>65</v>
      </c>
      <c r="M123" s="162"/>
      <c r="O123">
        <v>1</v>
      </c>
      <c r="S123" s="162">
        <f>SUM(Tabel2[[#This Row],[V 1]]*10+Tabel2[[#This Row],[GT 1]])/Tabel2[[#This Row],[AW 1]]*10+Tabel2[[#This Row],[BONUS 1]]</f>
        <v>0</v>
      </c>
      <c r="U123">
        <v>1</v>
      </c>
      <c r="Y123" s="162">
        <f>SUM(Tabel2[[#This Row],[V 2]]*10+Tabel2[[#This Row],[GT 2]])/Tabel2[[#This Row],[AW 2]]*10+Tabel2[[#This Row],[BONUS 2]]</f>
        <v>0</v>
      </c>
      <c r="AA123">
        <v>1</v>
      </c>
      <c r="AE123" s="162">
        <f>SUM(Tabel2[[#This Row],[V 3]]*10+Tabel2[[#This Row],[GT 3]])/Tabel2[[#This Row],[AW 3]]*10+Tabel2[[#This Row],[BONUS 3]]</f>
        <v>0</v>
      </c>
      <c r="AG123">
        <v>1</v>
      </c>
      <c r="AK123" s="162">
        <f>SUM(Tabel2[[#This Row],[V 4]]*10+Tabel2[[#This Row],[GT 4]])/Tabel2[[#This Row],[AW 4]]*10+Tabel2[[#This Row],[BONUS 4]]</f>
        <v>0</v>
      </c>
      <c r="AM123">
        <v>1</v>
      </c>
      <c r="AQ123" s="162">
        <f>SUM(Tabel2[[#This Row],[V 5]]*10+Tabel2[[#This Row],[GT 5]])/Tabel2[[#This Row],[AW 5]]*10+Tabel2[[#This Row],[BONUS 5]]</f>
        <v>0</v>
      </c>
      <c r="AS123">
        <v>1</v>
      </c>
      <c r="AW123" s="162">
        <f>SUM(Tabel2[[#This Row],[V 6]]*10+Tabel2[[#This Row],[GT 6]])/Tabel2[[#This Row],[AW 6]]*10+Tabel2[[#This Row],[BONUS 6]]</f>
        <v>0</v>
      </c>
      <c r="AX123">
        <v>8</v>
      </c>
      <c r="AY123">
        <v>6</v>
      </c>
      <c r="AZ123">
        <v>2</v>
      </c>
      <c r="BA123">
        <v>19</v>
      </c>
      <c r="BC123" s="162">
        <f>SUM(Tabel2[[#This Row],[V 7]]*10+Tabel2[[#This Row],[GT 7]])/Tabel2[[#This Row],[AW 7]]*10+Tabel2[[#This Row],[BONUS 7]]</f>
        <v>65</v>
      </c>
      <c r="BE123">
        <v>1</v>
      </c>
      <c r="BI123" s="162">
        <f>SUM(Tabel2[[#This Row],[V 8]]*10+Tabel2[[#This Row],[GT 8]])/Tabel2[[#This Row],[AW 8]]*10+Tabel2[[#This Row],[BONUS 8]]</f>
        <v>0</v>
      </c>
      <c r="BK123">
        <v>1</v>
      </c>
      <c r="BO123" s="162">
        <f>SUM(Tabel2[[#This Row],[V 9]]*10+Tabel2[[#This Row],[GT 9]])/Tabel2[[#This Row],[AW 9]]*10+Tabel2[[#This Row],[BONUS 9]]</f>
        <v>0</v>
      </c>
      <c r="BQ123">
        <v>1</v>
      </c>
      <c r="BU123" s="23">
        <f>SUM(Tabel2[[#This Row],[V 10]]*10+Tabel2[[#This Row],[GT 10]])/Tabel2[[#This Row],[AW 10]]*10+Tabel2[[#This Row],[BONUS 10]]</f>
        <v>0</v>
      </c>
      <c r="BV1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22">
        <v>0</v>
      </c>
      <c r="BX123" s="22">
        <f>Tabel2[[#This Row],[Diploma]]-Tabel2[[#This Row],[Uitgeschreven]]</f>
        <v>0</v>
      </c>
      <c r="BY123" s="165" t="str">
        <f t="shared" si="2"/>
        <v>geen actie</v>
      </c>
      <c r="CA123" s="159">
        <f>Tabel2[[#This Row],[pnt t/m 2021/22]]</f>
        <v>0</v>
      </c>
      <c r="CB123" s="159">
        <f>Tabel2[[#This Row],[pnt 2022/2023]]</f>
        <v>65</v>
      </c>
      <c r="CC123" s="159">
        <f t="shared" si="3"/>
        <v>65</v>
      </c>
      <c r="CD123" s="22" t="s">
        <v>165</v>
      </c>
    </row>
    <row r="124" spans="1:82" x14ac:dyDescent="0.3">
      <c r="A124" s="22" t="s">
        <v>205</v>
      </c>
      <c r="D124" s="22" t="s">
        <v>747</v>
      </c>
      <c r="E124" t="s">
        <v>735</v>
      </c>
      <c r="G124" s="25"/>
      <c r="H124" s="23">
        <f>Tabel2[[#This Row],[pnt t/m 2021/22]]+Tabel2[[#This Row],[pnt 2022/2023]]</f>
        <v>33.75</v>
      </c>
      <c r="I124">
        <v>2007</v>
      </c>
      <c r="J124">
        <v>2022</v>
      </c>
      <c r="K124" s="24">
        <f>Tabel2[[#This Row],[ijkdatum]]-Tabel2[[#This Row],[Geboren]]</f>
        <v>15</v>
      </c>
      <c r="L124" s="25">
        <f>Tabel2[[#This Row],[TTL 1]]+Tabel2[[#This Row],[TTL 2]]+Tabel2[[#This Row],[TTL 3]]+Tabel2[[#This Row],[TTL 4]]+Tabel2[[#This Row],[TTL 5]]+Tabel2[[#This Row],[TTL 6]]+Tabel2[[#This Row],[TTL 7]]+Tabel2[[#This Row],[TTL 8]]+Tabel2[[#This Row],[TTL 9]]+Tabel2[[#This Row],[TTL 10]]</f>
        <v>33.75</v>
      </c>
      <c r="M124" s="162"/>
      <c r="O124">
        <v>1</v>
      </c>
      <c r="S124" s="162">
        <f>SUM(Tabel2[[#This Row],[V 1]]*10+Tabel2[[#This Row],[GT 1]])/Tabel2[[#This Row],[AW 1]]*10+Tabel2[[#This Row],[BONUS 1]]</f>
        <v>0</v>
      </c>
      <c r="U124">
        <v>1</v>
      </c>
      <c r="Y124" s="162">
        <f>SUM(Tabel2[[#This Row],[V 2]]*10+Tabel2[[#This Row],[GT 2]])/Tabel2[[#This Row],[AW 2]]*10+Tabel2[[#This Row],[BONUS 2]]</f>
        <v>0</v>
      </c>
      <c r="AA124">
        <v>1</v>
      </c>
      <c r="AE124" s="162">
        <f>SUM(Tabel2[[#This Row],[V 3]]*10+Tabel2[[#This Row],[GT 3]])/Tabel2[[#This Row],[AW 3]]*10+Tabel2[[#This Row],[BONUS 3]]</f>
        <v>0</v>
      </c>
      <c r="AG124">
        <v>1</v>
      </c>
      <c r="AK124" s="162">
        <f>SUM(Tabel2[[#This Row],[V 4]]*10+Tabel2[[#This Row],[GT 4]])/Tabel2[[#This Row],[AW 4]]*10+Tabel2[[#This Row],[BONUS 4]]</f>
        <v>0</v>
      </c>
      <c r="AM124">
        <v>1</v>
      </c>
      <c r="AQ124" s="162">
        <f>SUM(Tabel2[[#This Row],[V 5]]*10+Tabel2[[#This Row],[GT 5]])/Tabel2[[#This Row],[AW 5]]*10+Tabel2[[#This Row],[BONUS 5]]</f>
        <v>0</v>
      </c>
      <c r="AR124">
        <v>5</v>
      </c>
      <c r="AS124">
        <v>8</v>
      </c>
      <c r="AT124">
        <v>1</v>
      </c>
      <c r="AU124">
        <v>17</v>
      </c>
      <c r="AW124" s="162">
        <f>SUM(Tabel2[[#This Row],[V 6]]*10+Tabel2[[#This Row],[GT 6]])/Tabel2[[#This Row],[AW 6]]*10+Tabel2[[#This Row],[BONUS 6]]</f>
        <v>33.75</v>
      </c>
      <c r="AY124">
        <v>1</v>
      </c>
      <c r="BC124" s="162">
        <f>SUM(Tabel2[[#This Row],[V 7]]*10+Tabel2[[#This Row],[GT 7]])/Tabel2[[#This Row],[AW 7]]*10+Tabel2[[#This Row],[BONUS 7]]</f>
        <v>0</v>
      </c>
      <c r="BE124">
        <v>1</v>
      </c>
      <c r="BI124" s="162">
        <f>SUM(Tabel2[[#This Row],[V 8]]*10+Tabel2[[#This Row],[GT 8]])/Tabel2[[#This Row],[AW 8]]*10+Tabel2[[#This Row],[BONUS 8]]</f>
        <v>0</v>
      </c>
      <c r="BK124">
        <v>1</v>
      </c>
      <c r="BO124" s="162">
        <f>SUM(Tabel2[[#This Row],[V 9]]*10+Tabel2[[#This Row],[GT 9]])/Tabel2[[#This Row],[AW 9]]*10+Tabel2[[#This Row],[BONUS 9]]</f>
        <v>0</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4" s="22">
        <v>0</v>
      </c>
      <c r="BX124" s="22">
        <f>Tabel2[[#This Row],[Diploma]]-Tabel2[[#This Row],[Uitgeschreven]]</f>
        <v>0</v>
      </c>
      <c r="BY124" s="165" t="str">
        <f t="shared" si="2"/>
        <v>geen actie</v>
      </c>
      <c r="CA124" s="159">
        <f>Tabel2[[#This Row],[pnt t/m 2021/22]]</f>
        <v>0</v>
      </c>
      <c r="CB124" s="159">
        <f>Tabel2[[#This Row],[pnt 2022/2023]]</f>
        <v>33.75</v>
      </c>
      <c r="CC124" s="159">
        <f t="shared" si="3"/>
        <v>33.75</v>
      </c>
      <c r="CD124" s="22" t="s">
        <v>165</v>
      </c>
    </row>
    <row r="125" spans="1:82" x14ac:dyDescent="0.3">
      <c r="A125" s="22" t="s">
        <v>205</v>
      </c>
      <c r="B125" s="22" t="s">
        <v>165</v>
      </c>
      <c r="D125" s="22" t="s">
        <v>749</v>
      </c>
      <c r="E125" t="s">
        <v>181</v>
      </c>
      <c r="F125" s="22">
        <v>117096</v>
      </c>
      <c r="G125" s="25" t="s">
        <v>43</v>
      </c>
      <c r="H125" s="151">
        <f>Tabel2[[#This Row],[pnt t/m 2021/22]]+Tabel2[[#This Row],[pnt 2022/2023]]</f>
        <v>2933.7110389610389</v>
      </c>
      <c r="I125">
        <v>2007</v>
      </c>
      <c r="J125">
        <v>2022</v>
      </c>
      <c r="K125" s="24">
        <f>Tabel2[[#This Row],[ijkdatum]]-Tabel2[[#This Row],[Geboren]]</f>
        <v>15</v>
      </c>
      <c r="L125" s="26">
        <f>Tabel2[[#This Row],[TTL 1]]+Tabel2[[#This Row],[TTL 2]]+Tabel2[[#This Row],[TTL 3]]+Tabel2[[#This Row],[TTL 4]]+Tabel2[[#This Row],[TTL 5]]+Tabel2[[#This Row],[TTL 6]]+Tabel2[[#This Row],[TTL 7]]+Tabel2[[#This Row],[TTL 8]]+Tabel2[[#This Row],[TTL 9]]+Tabel2[[#This Row],[TTL 10]]</f>
        <v>654.59126984126988</v>
      </c>
      <c r="M125" s="150">
        <v>2279.119769119769</v>
      </c>
      <c r="N125">
        <v>15</v>
      </c>
      <c r="O125">
        <v>9</v>
      </c>
      <c r="P125">
        <v>8</v>
      </c>
      <c r="Q125">
        <v>44</v>
      </c>
      <c r="S125" s="23">
        <f>SUM(Tabel2[[#This Row],[V 1]]*10+Tabel2[[#This Row],[GT 1]])/Tabel2[[#This Row],[AW 1]]*10+Tabel2[[#This Row],[BONUS 1]]</f>
        <v>137.77777777777777</v>
      </c>
      <c r="T125">
        <v>7</v>
      </c>
      <c r="U125">
        <v>10</v>
      </c>
      <c r="V125">
        <v>5</v>
      </c>
      <c r="W125">
        <v>36</v>
      </c>
      <c r="Y125" s="23">
        <f>SUM(Tabel2[[#This Row],[V 2]]*10+Tabel2[[#This Row],[GT 2]])/Tabel2[[#This Row],[AW 2]]*10+Tabel2[[#This Row],[BONUS 2]]</f>
        <v>86</v>
      </c>
      <c r="Z125">
        <v>7</v>
      </c>
      <c r="AA125">
        <v>9</v>
      </c>
      <c r="AB125">
        <v>6</v>
      </c>
      <c r="AC125">
        <v>39</v>
      </c>
      <c r="AE125" s="23">
        <f>SUM(Tabel2[[#This Row],[V 3]]*10+Tabel2[[#This Row],[GT 3]])/Tabel2[[#This Row],[AW 3]]*10+Tabel2[[#This Row],[BONUS 3]]</f>
        <v>110</v>
      </c>
      <c r="AG125">
        <v>1</v>
      </c>
      <c r="AK125" s="23">
        <f>SUM(Tabel2[[#This Row],[V 4]]*10+Tabel2[[#This Row],[GT 4]])/Tabel2[[#This Row],[AW 4]]*10+Tabel2[[#This Row],[BONUS 4]]</f>
        <v>0</v>
      </c>
      <c r="AL125">
        <v>8</v>
      </c>
      <c r="AM125">
        <v>8</v>
      </c>
      <c r="AN125">
        <v>3</v>
      </c>
      <c r="AO125">
        <v>25</v>
      </c>
      <c r="AQ125" s="23">
        <f>SUM(Tabel2[[#This Row],[V 5]]*10+Tabel2[[#This Row],[GT 5]])/Tabel2[[#This Row],[AW 5]]*10+Tabel2[[#This Row],[BONUS 5]]</f>
        <v>68.75</v>
      </c>
      <c r="AR125">
        <v>7</v>
      </c>
      <c r="AS125">
        <v>9</v>
      </c>
      <c r="AT125">
        <v>7</v>
      </c>
      <c r="AU125">
        <v>36</v>
      </c>
      <c r="AW125" s="23">
        <f>SUM(Tabel2[[#This Row],[V 6]]*10+Tabel2[[#This Row],[GT 6]])/Tabel2[[#This Row],[AW 6]]*10+Tabel2[[#This Row],[BONUS 6]]</f>
        <v>117.77777777777779</v>
      </c>
      <c r="AX125">
        <v>6</v>
      </c>
      <c r="AY125">
        <v>7</v>
      </c>
      <c r="AZ125">
        <v>6</v>
      </c>
      <c r="BA125">
        <v>34</v>
      </c>
      <c r="BC125" s="23">
        <f>SUM(Tabel2[[#This Row],[V 7]]*10+Tabel2[[#This Row],[GT 7]])/Tabel2[[#This Row],[AW 7]]*10+Tabel2[[#This Row],[BONUS 7]]</f>
        <v>134.28571428571428</v>
      </c>
      <c r="BE125">
        <v>1</v>
      </c>
      <c r="BI125" s="23">
        <f>SUM(Tabel2[[#This Row],[V 8]]*10+Tabel2[[#This Row],[GT 8]])/Tabel2[[#This Row],[AW 8]]*10+Tabel2[[#This Row],[BONUS 8]]</f>
        <v>0</v>
      </c>
      <c r="BK125">
        <v>1</v>
      </c>
      <c r="BO125" s="23">
        <f>SUM(Tabel2[[#This Row],[V 9]]*10+Tabel2[[#This Row],[GT 9]])/Tabel2[[#This Row],[AW 9]]*10+Tabel2[[#This Row],[BONUS 9]]</f>
        <v>0</v>
      </c>
      <c r="BQ125">
        <v>1</v>
      </c>
      <c r="BU125" s="23">
        <f>SUM(Tabel2[[#This Row],[V 10]]*10+Tabel2[[#This Row],[GT 10]])/Tabel2[[#This Row],[AW 10]]*10+Tabel2[[#This Row],[BONUS 10]]</f>
        <v>0</v>
      </c>
      <c r="BV1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25" s="22">
        <v>2500</v>
      </c>
      <c r="BX125" s="30">
        <f>Tabel2[[#This Row],[Diploma]]-Tabel2[[#This Row],[Uitgeschreven]]</f>
        <v>0</v>
      </c>
      <c r="BY125" s="2" t="str">
        <f t="shared" si="2"/>
        <v>geen actie</v>
      </c>
      <c r="CA125" s="159">
        <f>Tabel2[[#This Row],[pnt t/m 2021/22]]</f>
        <v>2279.119769119769</v>
      </c>
      <c r="CB125" s="159">
        <f>Tabel2[[#This Row],[pnt 2022/2023]]</f>
        <v>654.59126984126988</v>
      </c>
      <c r="CC125" s="159">
        <f t="shared" si="3"/>
        <v>2933.7110389610389</v>
      </c>
      <c r="CD125" s="22" t="s">
        <v>165</v>
      </c>
    </row>
    <row r="126" spans="1:82" x14ac:dyDescent="0.3">
      <c r="A126" s="22" t="s">
        <v>309</v>
      </c>
      <c r="B126" s="22" t="s">
        <v>165</v>
      </c>
      <c r="D126" s="22" t="s">
        <v>747</v>
      </c>
      <c r="E126" t="s">
        <v>669</v>
      </c>
      <c r="F126" s="22">
        <v>120447</v>
      </c>
      <c r="G126" s="25" t="s">
        <v>35</v>
      </c>
      <c r="H126" s="23">
        <f>Tabel2[[#This Row],[pnt t/m 2021/22]]+Tabel2[[#This Row],[pnt 2022/2023]]</f>
        <v>10</v>
      </c>
      <c r="I126">
        <v>2010</v>
      </c>
      <c r="J126">
        <v>2022</v>
      </c>
      <c r="K126" s="24">
        <f>Tabel2[[#This Row],[ijkdatum]]-Tabel2[[#This Row],[Geboren]]</f>
        <v>12</v>
      </c>
      <c r="L126" s="26">
        <f>Tabel2[[#This Row],[TTL 1]]+Tabel2[[#This Row],[TTL 2]]+Tabel2[[#This Row],[TTL 3]]+Tabel2[[#This Row],[TTL 4]]+Tabel2[[#This Row],[TTL 5]]+Tabel2[[#This Row],[TTL 6]]+Tabel2[[#This Row],[TTL 7]]+Tabel2[[#This Row],[TTL 8]]+Tabel2[[#This Row],[TTL 9]]+Tabel2[[#This Row],[TTL 10]]</f>
        <v>10</v>
      </c>
      <c r="M126" s="162"/>
      <c r="O126">
        <v>1</v>
      </c>
      <c r="S126" s="162">
        <f>SUM(Tabel2[[#This Row],[V 1]]*10+Tabel2[[#This Row],[GT 1]])/Tabel2[[#This Row],[AW 1]]*10+Tabel2[[#This Row],[BONUS 1]]</f>
        <v>0</v>
      </c>
      <c r="U126">
        <v>1</v>
      </c>
      <c r="Y126" s="23">
        <f>SUM(Tabel2[[#This Row],[V 2]]*10+Tabel2[[#This Row],[GT 2]])/Tabel2[[#This Row],[AW 2]]*10+Tabel2[[#This Row],[BONUS 2]]</f>
        <v>0</v>
      </c>
      <c r="Z126">
        <v>4</v>
      </c>
      <c r="AA126">
        <v>10</v>
      </c>
      <c r="AB126">
        <v>0</v>
      </c>
      <c r="AC126">
        <v>10</v>
      </c>
      <c r="AE126" s="23">
        <f>SUM(Tabel2[[#This Row],[V 3]]*10+Tabel2[[#This Row],[GT 3]])/Tabel2[[#This Row],[AW 3]]*10+Tabel2[[#This Row],[BONUS 3]]</f>
        <v>10</v>
      </c>
      <c r="AG126">
        <v>1</v>
      </c>
      <c r="AK126" s="23">
        <f>SUM(Tabel2[[#This Row],[V 4]]*10+Tabel2[[#This Row],[GT 4]])/Tabel2[[#This Row],[AW 4]]*10+Tabel2[[#This Row],[BONUS 4]]</f>
        <v>0</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6" s="22">
        <v>0</v>
      </c>
      <c r="BX126" s="22">
        <f>Tabel2[[#This Row],[Diploma]]-Tabel2[[#This Row],[Uitgeschreven]]</f>
        <v>0</v>
      </c>
      <c r="BY126" s="165" t="str">
        <f t="shared" si="2"/>
        <v>geen actie</v>
      </c>
      <c r="CA126" s="159">
        <f>Tabel2[[#This Row],[pnt t/m 2021/22]]</f>
        <v>0</v>
      </c>
      <c r="CB126" s="159">
        <f>Tabel2[[#This Row],[pnt 2022/2023]]</f>
        <v>10</v>
      </c>
      <c r="CC126" s="159">
        <f t="shared" si="3"/>
        <v>10</v>
      </c>
      <c r="CD126" s="22" t="s">
        <v>165</v>
      </c>
    </row>
    <row r="127" spans="1:82" x14ac:dyDescent="0.3">
      <c r="A127" s="22" t="s">
        <v>205</v>
      </c>
      <c r="B127" s="22" t="s">
        <v>165</v>
      </c>
      <c r="D127" s="22" t="s">
        <v>746</v>
      </c>
      <c r="E127" t="s">
        <v>182</v>
      </c>
      <c r="F127" s="22">
        <v>119388</v>
      </c>
      <c r="G127" s="25" t="s">
        <v>28</v>
      </c>
      <c r="H127" s="151">
        <f>Tabel2[[#This Row],[pnt t/m 2021/22]]+Tabel2[[#This Row],[pnt 2022/2023]]</f>
        <v>122</v>
      </c>
      <c r="I127">
        <v>2009</v>
      </c>
      <c r="J127">
        <v>2022</v>
      </c>
      <c r="K127" s="24">
        <f>Tabel2[[#This Row],[ijkdatum]]-Tabel2[[#This Row],[Geboren]]</f>
        <v>13</v>
      </c>
      <c r="L127" s="26">
        <f>Tabel2[[#This Row],[TTL 1]]+Tabel2[[#This Row],[TTL 2]]+Tabel2[[#This Row],[TTL 3]]+Tabel2[[#This Row],[TTL 4]]+Tabel2[[#This Row],[TTL 5]]+Tabel2[[#This Row],[TTL 6]]+Tabel2[[#This Row],[TTL 7]]+Tabel2[[#This Row],[TTL 8]]+Tabel2[[#This Row],[TTL 9]]+Tabel2[[#This Row],[TTL 10]]</f>
        <v>0</v>
      </c>
      <c r="M127" s="150">
        <v>122</v>
      </c>
      <c r="O127">
        <v>1</v>
      </c>
      <c r="S127" s="23">
        <f>SUM(Tabel2[[#This Row],[V 1]]*10+Tabel2[[#This Row],[GT 1]])/Tabel2[[#This Row],[AW 1]]*10+Tabel2[[#This Row],[BONUS 1]]</f>
        <v>0</v>
      </c>
      <c r="U127">
        <v>1</v>
      </c>
      <c r="Y127" s="23">
        <f>SUM(Tabel2[[#This Row],[V 2]]*10+Tabel2[[#This Row],[GT 2]])/Tabel2[[#This Row],[AW 2]]*10+Tabel2[[#This Row],[BONUS 2]]</f>
        <v>0</v>
      </c>
      <c r="AA127">
        <v>1</v>
      </c>
      <c r="AE127" s="23">
        <f>SUM(Tabel2[[#This Row],[V 3]]*10+Tabel2[[#This Row],[GT 3]])/Tabel2[[#This Row],[AW 3]]*10+Tabel2[[#This Row],[BONUS 3]]</f>
        <v>0</v>
      </c>
      <c r="AG127">
        <v>1</v>
      </c>
      <c r="AK127" s="23">
        <f>SUM(Tabel2[[#This Row],[V 4]]*10+Tabel2[[#This Row],[GT 4]])/Tabel2[[#This Row],[AW 4]]*10+Tabel2[[#This Row],[BONUS 4]]</f>
        <v>0</v>
      </c>
      <c r="AM127">
        <v>1</v>
      </c>
      <c r="AQ127" s="23">
        <f>SUM(Tabel2[[#This Row],[V 5]]*10+Tabel2[[#This Row],[GT 5]])/Tabel2[[#This Row],[AW 5]]*10+Tabel2[[#This Row],[BONUS 5]]</f>
        <v>0</v>
      </c>
      <c r="AS127">
        <v>1</v>
      </c>
      <c r="AW127" s="23">
        <f>SUM(Tabel2[[#This Row],[V 6]]*10+Tabel2[[#This Row],[GT 6]])/Tabel2[[#This Row],[AW 6]]*10+Tabel2[[#This Row],[BONUS 6]]</f>
        <v>0</v>
      </c>
      <c r="AY127">
        <v>1</v>
      </c>
      <c r="BC127" s="23">
        <f>SUM(Tabel2[[#This Row],[V 7]]*10+Tabel2[[#This Row],[GT 7]])/Tabel2[[#This Row],[AW 7]]*10+Tabel2[[#This Row],[BONUS 7]]</f>
        <v>0</v>
      </c>
      <c r="BE127">
        <v>1</v>
      </c>
      <c r="BI127" s="23">
        <f>SUM(Tabel2[[#This Row],[V 8]]*10+Tabel2[[#This Row],[GT 8]])/Tabel2[[#This Row],[AW 8]]*10+Tabel2[[#This Row],[BONUS 8]]</f>
        <v>0</v>
      </c>
      <c r="BK127">
        <v>1</v>
      </c>
      <c r="BO127" s="23">
        <f>SUM(Tabel2[[#This Row],[V 9]]*10+Tabel2[[#This Row],[GT 9]])/Tabel2[[#This Row],[AW 9]]*10+Tabel2[[#This Row],[BONUS 9]]</f>
        <v>0</v>
      </c>
      <c r="BQ127">
        <v>1</v>
      </c>
      <c r="BU127" s="23">
        <f>SUM(Tabel2[[#This Row],[V 10]]*10+Tabel2[[#This Row],[GT 10]])/Tabel2[[#This Row],[AW 10]]*10+Tabel2[[#This Row],[BONUS 10]]</f>
        <v>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7" s="22">
        <v>0</v>
      </c>
      <c r="BX127" s="30">
        <f>Tabel2[[#This Row],[Diploma]]-Tabel2[[#This Row],[Uitgeschreven]]</f>
        <v>0</v>
      </c>
      <c r="BY127" s="2" t="str">
        <f t="shared" si="2"/>
        <v>geen actie</v>
      </c>
      <c r="CA127" s="159">
        <f>Tabel2[[#This Row],[pnt t/m 2021/22]]</f>
        <v>122</v>
      </c>
      <c r="CB127" s="159">
        <f>Tabel2[[#This Row],[pnt 2022/2023]]</f>
        <v>0</v>
      </c>
      <c r="CC127" s="159">
        <f t="shared" si="3"/>
        <v>122</v>
      </c>
      <c r="CD127" s="22" t="s">
        <v>165</v>
      </c>
    </row>
    <row r="128" spans="1:82" x14ac:dyDescent="0.3">
      <c r="A128" s="22" t="s">
        <v>205</v>
      </c>
      <c r="B128" s="22" t="s">
        <v>165</v>
      </c>
      <c r="D128" s="22" t="s">
        <v>746</v>
      </c>
      <c r="E128" t="s">
        <v>183</v>
      </c>
      <c r="F128" s="22">
        <v>116644</v>
      </c>
      <c r="G128" s="25" t="s">
        <v>169</v>
      </c>
      <c r="H128" s="151">
        <f>Tabel2[[#This Row],[pnt t/m 2021/22]]+Tabel2[[#This Row],[pnt 2022/2023]]</f>
        <v>124</v>
      </c>
      <c r="I128">
        <v>2009</v>
      </c>
      <c r="J128">
        <v>2022</v>
      </c>
      <c r="K128" s="24">
        <f>Tabel2[[#This Row],[ijkdatum]]-Tabel2[[#This Row],[Geboren]]</f>
        <v>13</v>
      </c>
      <c r="L128" s="26">
        <f>Tabel2[[#This Row],[TTL 1]]+Tabel2[[#This Row],[TTL 2]]+Tabel2[[#This Row],[TTL 3]]+Tabel2[[#This Row],[TTL 4]]+Tabel2[[#This Row],[TTL 5]]+Tabel2[[#This Row],[TTL 6]]+Tabel2[[#This Row],[TTL 7]]+Tabel2[[#This Row],[TTL 8]]+Tabel2[[#This Row],[TTL 9]]+Tabel2[[#This Row],[TTL 10]]</f>
        <v>0</v>
      </c>
      <c r="M128" s="150">
        <v>124</v>
      </c>
      <c r="O128">
        <v>1</v>
      </c>
      <c r="S128" s="23">
        <f>SUM(Tabel2[[#This Row],[V 1]]*10+Tabel2[[#This Row],[GT 1]])/Tabel2[[#This Row],[AW 1]]*10+Tabel2[[#This Row],[BONUS 1]]</f>
        <v>0</v>
      </c>
      <c r="U128">
        <v>1</v>
      </c>
      <c r="Y128" s="23">
        <f>SUM(Tabel2[[#This Row],[V 2]]*10+Tabel2[[#This Row],[GT 2]])/Tabel2[[#This Row],[AW 2]]*10+Tabel2[[#This Row],[BONUS 2]]</f>
        <v>0</v>
      </c>
      <c r="AA128">
        <v>1</v>
      </c>
      <c r="AE128" s="23">
        <f>SUM(Tabel2[[#This Row],[V 3]]*10+Tabel2[[#This Row],[GT 3]])/Tabel2[[#This Row],[AW 3]]*10+Tabel2[[#This Row],[BONUS 3]]</f>
        <v>0</v>
      </c>
      <c r="AG128">
        <v>1</v>
      </c>
      <c r="AK128" s="23">
        <f>SUM(Tabel2[[#This Row],[V 4]]*10+Tabel2[[#This Row],[GT 4]])/Tabel2[[#This Row],[AW 4]]*10+Tabel2[[#This Row],[BONUS 4]]</f>
        <v>0</v>
      </c>
      <c r="AM128">
        <v>1</v>
      </c>
      <c r="AQ128" s="23">
        <f>SUM(Tabel2[[#This Row],[V 5]]*10+Tabel2[[#This Row],[GT 5]])/Tabel2[[#This Row],[AW 5]]*10+Tabel2[[#This Row],[BONUS 5]]</f>
        <v>0</v>
      </c>
      <c r="AS128">
        <v>1</v>
      </c>
      <c r="AW128" s="23">
        <f>SUM(Tabel2[[#This Row],[V 6]]*10+Tabel2[[#This Row],[GT 6]])/Tabel2[[#This Row],[AW 6]]*10+Tabel2[[#This Row],[BONUS 6]]</f>
        <v>0</v>
      </c>
      <c r="AY128">
        <v>1</v>
      </c>
      <c r="BC128" s="23">
        <f>SUM(Tabel2[[#This Row],[V 7]]*10+Tabel2[[#This Row],[GT 7]])/Tabel2[[#This Row],[AW 7]]*10+Tabel2[[#This Row],[BONUS 7]]</f>
        <v>0</v>
      </c>
      <c r="BE128">
        <v>1</v>
      </c>
      <c r="BI128" s="23">
        <f>SUM(Tabel2[[#This Row],[V 8]]*10+Tabel2[[#This Row],[GT 8]])/Tabel2[[#This Row],[AW 8]]*10+Tabel2[[#This Row],[BONUS 8]]</f>
        <v>0</v>
      </c>
      <c r="BK128">
        <v>1</v>
      </c>
      <c r="BO128" s="23">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8" s="22">
        <v>0</v>
      </c>
      <c r="BX128" s="30">
        <f>Tabel2[[#This Row],[Diploma]]-Tabel2[[#This Row],[Uitgeschreven]]</f>
        <v>0</v>
      </c>
      <c r="BY128" s="2" t="str">
        <f t="shared" si="2"/>
        <v>geen actie</v>
      </c>
      <c r="CA128" s="159">
        <f>Tabel2[[#This Row],[pnt t/m 2021/22]]</f>
        <v>124</v>
      </c>
      <c r="CB128" s="159">
        <f>Tabel2[[#This Row],[pnt 2022/2023]]</f>
        <v>0</v>
      </c>
      <c r="CC128" s="159">
        <f t="shared" si="3"/>
        <v>124</v>
      </c>
      <c r="CD128" s="22" t="s">
        <v>165</v>
      </c>
    </row>
    <row r="129" spans="1:83" x14ac:dyDescent="0.3">
      <c r="A129" s="22" t="s">
        <v>270</v>
      </c>
      <c r="B129" s="22" t="s">
        <v>165</v>
      </c>
      <c r="D129" s="22" t="s">
        <v>747</v>
      </c>
      <c r="E129" t="s">
        <v>686</v>
      </c>
      <c r="F129" s="22">
        <v>120467</v>
      </c>
      <c r="G129" s="25" t="s">
        <v>59</v>
      </c>
      <c r="H129" s="23">
        <f>Tabel2[[#This Row],[pnt t/m 2021/22]]+Tabel2[[#This Row],[pnt 2022/2023]]</f>
        <v>36.25</v>
      </c>
      <c r="I129">
        <v>2013</v>
      </c>
      <c r="J129">
        <v>2022</v>
      </c>
      <c r="K129" s="24">
        <f>Tabel2[[#This Row],[ijkdatum]]-Tabel2[[#This Row],[Geboren]]</f>
        <v>9</v>
      </c>
      <c r="L129" s="26">
        <f>Tabel2[[#This Row],[TTL 1]]+Tabel2[[#This Row],[TTL 2]]+Tabel2[[#This Row],[TTL 3]]+Tabel2[[#This Row],[TTL 4]]+Tabel2[[#This Row],[TTL 5]]+Tabel2[[#This Row],[TTL 6]]+Tabel2[[#This Row],[TTL 7]]+Tabel2[[#This Row],[TTL 8]]+Tabel2[[#This Row],[TTL 9]]+Tabel2[[#This Row],[TTL 10]]</f>
        <v>36.25</v>
      </c>
      <c r="M129" s="162"/>
      <c r="O129">
        <v>1</v>
      </c>
      <c r="S129" s="162">
        <f>SUM(Tabel2[[#This Row],[V 1]]*10+Tabel2[[#This Row],[GT 1]])/Tabel2[[#This Row],[AW 1]]*10+Tabel2[[#This Row],[BONUS 1]]</f>
        <v>0</v>
      </c>
      <c r="U129">
        <v>1</v>
      </c>
      <c r="Y129" s="23">
        <f>SUM(Tabel2[[#This Row],[V 2]]*10+Tabel2[[#This Row],[GT 2]])/Tabel2[[#This Row],[AW 2]]*10+Tabel2[[#This Row],[BONUS 2]]</f>
        <v>0</v>
      </c>
      <c r="AA129">
        <v>1</v>
      </c>
      <c r="AE129" s="23">
        <f>SUM(Tabel2[[#This Row],[V 3]]*10+Tabel2[[#This Row],[GT 3]])/Tabel2[[#This Row],[AW 3]]*10+Tabel2[[#This Row],[BONUS 3]]</f>
        <v>0</v>
      </c>
      <c r="AF129">
        <v>12</v>
      </c>
      <c r="AG129">
        <v>8</v>
      </c>
      <c r="AH129">
        <v>1</v>
      </c>
      <c r="AI129">
        <v>19</v>
      </c>
      <c r="AK129" s="23">
        <f>SUM(Tabel2[[#This Row],[V 4]]*10+Tabel2[[#This Row],[GT 4]])/Tabel2[[#This Row],[AW 4]]*10+Tabel2[[#This Row],[BONUS 4]]</f>
        <v>36.25</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9" s="22">
        <v>0</v>
      </c>
      <c r="BX129" s="22">
        <f>Tabel2[[#This Row],[Diploma]]-Tabel2[[#This Row],[Uitgeschreven]]</f>
        <v>0</v>
      </c>
      <c r="BY129" s="165" t="str">
        <f t="shared" si="2"/>
        <v>geen actie</v>
      </c>
      <c r="CA129" s="159">
        <f>Tabel2[[#This Row],[pnt t/m 2021/22]]</f>
        <v>0</v>
      </c>
      <c r="CB129" s="159">
        <f>Tabel2[[#This Row],[pnt 2022/2023]]</f>
        <v>36.25</v>
      </c>
      <c r="CC129" s="159">
        <f t="shared" si="3"/>
        <v>36.25</v>
      </c>
      <c r="CD129" s="22" t="s">
        <v>165</v>
      </c>
    </row>
    <row r="130" spans="1:83" x14ac:dyDescent="0.3">
      <c r="A130" s="22" t="s">
        <v>270</v>
      </c>
      <c r="B130" s="22" t="s">
        <v>165</v>
      </c>
      <c r="D130" s="22" t="s">
        <v>747</v>
      </c>
      <c r="E130" t="s">
        <v>697</v>
      </c>
      <c r="F130" s="22">
        <v>119941</v>
      </c>
      <c r="G130" s="25" t="s">
        <v>743</v>
      </c>
      <c r="H130" s="23">
        <f>Tabel2[[#This Row],[pnt t/m 2021/22]]+Tabel2[[#This Row],[pnt 2022/2023]]</f>
        <v>150</v>
      </c>
      <c r="I130">
        <v>2012</v>
      </c>
      <c r="J130">
        <v>2022</v>
      </c>
      <c r="K130" s="24">
        <f>Tabel2[[#This Row],[ijkdatum]]-Tabel2[[#This Row],[Geboren]]</f>
        <v>10</v>
      </c>
      <c r="L130" s="25">
        <f>Tabel2[[#This Row],[TTL 1]]+Tabel2[[#This Row],[TTL 2]]+Tabel2[[#This Row],[TTL 3]]+Tabel2[[#This Row],[TTL 4]]+Tabel2[[#This Row],[TTL 5]]+Tabel2[[#This Row],[TTL 6]]+Tabel2[[#This Row],[TTL 7]]+Tabel2[[#This Row],[TTL 8]]+Tabel2[[#This Row],[TTL 9]]+Tabel2[[#This Row],[TTL 10]]</f>
        <v>150</v>
      </c>
      <c r="M130" s="162"/>
      <c r="O130">
        <v>1</v>
      </c>
      <c r="S130" s="162">
        <f>SUM(Tabel2[[#This Row],[V 1]]*10+Tabel2[[#This Row],[GT 1]])/Tabel2[[#This Row],[AW 1]]*10+Tabel2[[#This Row],[BONUS 1]]</f>
        <v>0</v>
      </c>
      <c r="U130">
        <v>1</v>
      </c>
      <c r="Y130" s="162">
        <f>SUM(Tabel2[[#This Row],[V 2]]*10+Tabel2[[#This Row],[GT 2]])/Tabel2[[#This Row],[AW 2]]*10+Tabel2[[#This Row],[BONUS 2]]</f>
        <v>0</v>
      </c>
      <c r="AA130">
        <v>1</v>
      </c>
      <c r="AE130" s="162">
        <f>SUM(Tabel2[[#This Row],[V 3]]*10+Tabel2[[#This Row],[GT 3]])/Tabel2[[#This Row],[AW 3]]*10+Tabel2[[#This Row],[BONUS 3]]</f>
        <v>0</v>
      </c>
      <c r="AF130">
        <v>12</v>
      </c>
      <c r="AG130">
        <v>8</v>
      </c>
      <c r="AH130">
        <v>8</v>
      </c>
      <c r="AI130">
        <v>40</v>
      </c>
      <c r="AK130" s="162">
        <f>SUM(Tabel2[[#This Row],[V 4]]*10+Tabel2[[#This Row],[GT 4]])/Tabel2[[#This Row],[AW 4]]*10+Tabel2[[#This Row],[BONUS 4]]</f>
        <v>150</v>
      </c>
      <c r="AM130">
        <v>1</v>
      </c>
      <c r="AQ130" s="162">
        <f>SUM(Tabel2[[#This Row],[V 5]]*10+Tabel2[[#This Row],[GT 5]])/Tabel2[[#This Row],[AW 5]]*10+Tabel2[[#This Row],[BONUS 5]]</f>
        <v>0</v>
      </c>
      <c r="AS130">
        <v>1</v>
      </c>
      <c r="AW130" s="162">
        <f>SUM(Tabel2[[#This Row],[V 6]]*10+Tabel2[[#This Row],[GT 6]])/Tabel2[[#This Row],[AW 6]]*10+Tabel2[[#This Row],[BONUS 6]]</f>
        <v>0</v>
      </c>
      <c r="AY130">
        <v>1</v>
      </c>
      <c r="BC130" s="162">
        <f>SUM(Tabel2[[#This Row],[V 7]]*10+Tabel2[[#This Row],[GT 7]])/Tabel2[[#This Row],[AW 7]]*10+Tabel2[[#This Row],[BONUS 7]]</f>
        <v>0</v>
      </c>
      <c r="BE130">
        <v>1</v>
      </c>
      <c r="BI130" s="162">
        <f>SUM(Tabel2[[#This Row],[V 8]]*10+Tabel2[[#This Row],[GT 8]])/Tabel2[[#This Row],[AW 8]]*10+Tabel2[[#This Row],[BONUS 8]]</f>
        <v>0</v>
      </c>
      <c r="BK130">
        <v>1</v>
      </c>
      <c r="BO130" s="162">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22">
        <f>Tabel2[[#This Row],[Diploma]]-Tabel2[[#This Row],[Uitgeschreven]]</f>
        <v>0</v>
      </c>
      <c r="BY130" s="165" t="str">
        <f t="shared" si="2"/>
        <v>geen actie</v>
      </c>
      <c r="CA130" s="159">
        <f>Tabel2[[#This Row],[pnt t/m 2021/22]]</f>
        <v>0</v>
      </c>
      <c r="CB130" s="159">
        <f>Tabel2[[#This Row],[pnt 2022/2023]]</f>
        <v>150</v>
      </c>
      <c r="CC130" s="159">
        <f t="shared" si="3"/>
        <v>150</v>
      </c>
      <c r="CD130" s="22" t="s">
        <v>165</v>
      </c>
    </row>
    <row r="131" spans="1:83" x14ac:dyDescent="0.3">
      <c r="A131" s="22" t="s">
        <v>205</v>
      </c>
      <c r="B131" s="22" t="s">
        <v>165</v>
      </c>
      <c r="D131" s="22" t="s">
        <v>746</v>
      </c>
      <c r="E131" t="s">
        <v>184</v>
      </c>
      <c r="F131" s="22">
        <v>118015</v>
      </c>
      <c r="G131" s="25" t="s">
        <v>37</v>
      </c>
      <c r="H131" s="151">
        <f>Tabel2[[#This Row],[pnt t/m 2021/22]]+Tabel2[[#This Row],[pnt 2022/2023]]</f>
        <v>1708.43253968254</v>
      </c>
      <c r="I131">
        <v>2008</v>
      </c>
      <c r="J131">
        <v>2022</v>
      </c>
      <c r="K131" s="24">
        <f>Tabel2[[#This Row],[ijkdatum]]-Tabel2[[#This Row],[Geboren]]</f>
        <v>14</v>
      </c>
      <c r="L131" s="26">
        <f>Tabel2[[#This Row],[TTL 1]]+Tabel2[[#This Row],[TTL 2]]+Tabel2[[#This Row],[TTL 3]]+Tabel2[[#This Row],[TTL 4]]+Tabel2[[#This Row],[TTL 5]]+Tabel2[[#This Row],[TTL 6]]+Tabel2[[#This Row],[TTL 7]]+Tabel2[[#This Row],[TTL 8]]+Tabel2[[#This Row],[TTL 9]]+Tabel2[[#This Row],[TTL 10]]</f>
        <v>0</v>
      </c>
      <c r="M131" s="150">
        <v>1708.43253968254</v>
      </c>
      <c r="O131">
        <v>1</v>
      </c>
      <c r="S131" s="23">
        <f>SUM(Tabel2[[#This Row],[V 1]]*10+Tabel2[[#This Row],[GT 1]])/Tabel2[[#This Row],[AW 1]]*10+Tabel2[[#This Row],[BONUS 1]]</f>
        <v>0</v>
      </c>
      <c r="U131">
        <v>1</v>
      </c>
      <c r="Y131" s="23">
        <f>SUM(Tabel2[[#This Row],[V 2]]*10+Tabel2[[#This Row],[GT 2]])/Tabel2[[#This Row],[AW 2]]*10+Tabel2[[#This Row],[BONUS 2]]</f>
        <v>0</v>
      </c>
      <c r="AA131">
        <v>1</v>
      </c>
      <c r="AE131" s="23">
        <f>SUM(Tabel2[[#This Row],[V 3]]*10+Tabel2[[#This Row],[GT 3]])/Tabel2[[#This Row],[AW 3]]*10+Tabel2[[#This Row],[BONUS 3]]</f>
        <v>0</v>
      </c>
      <c r="AG131">
        <v>1</v>
      </c>
      <c r="AK131" s="23">
        <f>SUM(Tabel2[[#This Row],[V 4]]*10+Tabel2[[#This Row],[GT 4]])/Tabel2[[#This Row],[AW 4]]*10+Tabel2[[#This Row],[BONUS 4]]</f>
        <v>0</v>
      </c>
      <c r="AM131">
        <v>1</v>
      </c>
      <c r="AQ131" s="23">
        <f>SUM(Tabel2[[#This Row],[V 5]]*10+Tabel2[[#This Row],[GT 5]])/Tabel2[[#This Row],[AW 5]]*10+Tabel2[[#This Row],[BONUS 5]]</f>
        <v>0</v>
      </c>
      <c r="AS131">
        <v>1</v>
      </c>
      <c r="AW131" s="23">
        <f>SUM(Tabel2[[#This Row],[V 6]]*10+Tabel2[[#This Row],[GT 6]])/Tabel2[[#This Row],[AW 6]]*10+Tabel2[[#This Row],[BONUS 6]]</f>
        <v>0</v>
      </c>
      <c r="AY131">
        <v>1</v>
      </c>
      <c r="BC131" s="23">
        <f>SUM(Tabel2[[#This Row],[V 7]]*10+Tabel2[[#This Row],[GT 7]])/Tabel2[[#This Row],[AW 7]]*10+Tabel2[[#This Row],[BONUS 7]]</f>
        <v>0</v>
      </c>
      <c r="BE131">
        <v>1</v>
      </c>
      <c r="BI131" s="23">
        <f>SUM(Tabel2[[#This Row],[V 8]]*10+Tabel2[[#This Row],[GT 8]])/Tabel2[[#This Row],[AW 8]]*10+Tabel2[[#This Row],[BONUS 8]]</f>
        <v>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31" s="22">
        <v>1500</v>
      </c>
      <c r="BX131" s="30">
        <f>Tabel2[[#This Row],[Diploma]]-Tabel2[[#This Row],[Uitgeschreven]]</f>
        <v>0</v>
      </c>
      <c r="BY131" s="2" t="str">
        <f t="shared" si="2"/>
        <v>geen actie</v>
      </c>
      <c r="CA131" s="159">
        <f>Tabel2[[#This Row],[pnt t/m 2021/22]]</f>
        <v>1708.43253968254</v>
      </c>
      <c r="CB131" s="159">
        <f>Tabel2[[#This Row],[pnt 2022/2023]]</f>
        <v>0</v>
      </c>
      <c r="CC131" s="159">
        <f t="shared" si="3"/>
        <v>1708.43253968254</v>
      </c>
      <c r="CD131" s="22" t="s">
        <v>165</v>
      </c>
    </row>
    <row r="132" spans="1:83" x14ac:dyDescent="0.3">
      <c r="A132" s="22" t="s">
        <v>205</v>
      </c>
      <c r="D132" s="22" t="s">
        <v>746</v>
      </c>
      <c r="E132" t="s">
        <v>668</v>
      </c>
      <c r="F132" s="22">
        <v>119569</v>
      </c>
      <c r="G132" s="25" t="s">
        <v>219</v>
      </c>
      <c r="H132" s="23">
        <f>Tabel2[[#This Row],[pnt t/m 2021/22]]+Tabel2[[#This Row],[pnt 2022/2023]]</f>
        <v>0</v>
      </c>
      <c r="I132">
        <v>2008</v>
      </c>
      <c r="J132">
        <v>2022</v>
      </c>
      <c r="K132" s="24">
        <f>Tabel2[[#This Row],[ijkdatum]]-Tabel2[[#This Row],[Geboren]]</f>
        <v>14</v>
      </c>
      <c r="L132" s="26">
        <f>Tabel2[[#This Row],[TTL 1]]+Tabel2[[#This Row],[TTL 2]]+Tabel2[[#This Row],[TTL 3]]+Tabel2[[#This Row],[TTL 4]]+Tabel2[[#This Row],[TTL 5]]+Tabel2[[#This Row],[TTL 6]]+Tabel2[[#This Row],[TTL 7]]+Tabel2[[#This Row],[TTL 8]]+Tabel2[[#This Row],[TTL 9]]+Tabel2[[#This Row],[TTL 10]]</f>
        <v>0</v>
      </c>
      <c r="M132" s="162"/>
      <c r="O132">
        <v>1</v>
      </c>
      <c r="S132" s="162">
        <f>SUM(Tabel2[[#This Row],[V 1]]*10+Tabel2[[#This Row],[GT 1]])/Tabel2[[#This Row],[AW 1]]*10+Tabel2[[#This Row],[BONUS 1]]</f>
        <v>0</v>
      </c>
      <c r="U132">
        <v>1</v>
      </c>
      <c r="Y132" s="23">
        <f>SUM(Tabel2[[#This Row],[V 2]]*10+Tabel2[[#This Row],[GT 2]])/Tabel2[[#This Row],[AW 2]]*10+Tabel2[[#This Row],[BONUS 2]]</f>
        <v>0</v>
      </c>
      <c r="AA132">
        <v>1</v>
      </c>
      <c r="AE132" s="23">
        <f>SUM(Tabel2[[#This Row],[V 3]]*10+Tabel2[[#This Row],[GT 3]])/Tabel2[[#This Row],[AW 3]]*10+Tabel2[[#This Row],[BONUS 3]]</f>
        <v>0</v>
      </c>
      <c r="AG132">
        <v>1</v>
      </c>
      <c r="AK132" s="23">
        <f>SUM(Tabel2[[#This Row],[V 4]]*10+Tabel2[[#This Row],[GT 4]])/Tabel2[[#This Row],[AW 4]]*10+Tabel2[[#This Row],[BONUS 4]]</f>
        <v>0</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2" s="22">
        <v>0</v>
      </c>
      <c r="BX132" s="22">
        <f>Tabel2[[#This Row],[Diploma]]-Tabel2[[#This Row],[Uitgeschreven]]</f>
        <v>0</v>
      </c>
      <c r="BY132" s="165" t="str">
        <f t="shared" si="2"/>
        <v>geen actie</v>
      </c>
      <c r="CA132" s="159">
        <f>Tabel2[[#This Row],[pnt t/m 2021/22]]</f>
        <v>0</v>
      </c>
      <c r="CB132" s="159">
        <f>Tabel2[[#This Row],[pnt 2022/2023]]</f>
        <v>0</v>
      </c>
      <c r="CC132" s="159">
        <f t="shared" si="3"/>
        <v>0</v>
      </c>
      <c r="CD132" s="22" t="s">
        <v>165</v>
      </c>
    </row>
    <row r="133" spans="1:83" x14ac:dyDescent="0.3">
      <c r="A133" s="22" t="s">
        <v>283</v>
      </c>
      <c r="B133" s="22" t="s">
        <v>165</v>
      </c>
      <c r="D133" s="22" t="s">
        <v>746</v>
      </c>
      <c r="E133" t="s">
        <v>318</v>
      </c>
      <c r="F133" s="22">
        <v>117323</v>
      </c>
      <c r="G133" s="25" t="s">
        <v>72</v>
      </c>
      <c r="H133" s="151">
        <f>Tabel2[[#This Row],[pnt t/m 2021/22]]+Tabel2[[#This Row],[pnt 2022/2023]]</f>
        <v>2813.4906204906188</v>
      </c>
      <c r="I133">
        <v>2010</v>
      </c>
      <c r="J133">
        <v>2022</v>
      </c>
      <c r="K133" s="24">
        <f>Tabel2[[#This Row],[ijkdatum]]-Tabel2[[#This Row],[Geboren]]</f>
        <v>12</v>
      </c>
      <c r="L133" s="26">
        <f>Tabel2[[#This Row],[TTL 1]]+Tabel2[[#This Row],[TTL 2]]+Tabel2[[#This Row],[TTL 3]]+Tabel2[[#This Row],[TTL 4]]+Tabel2[[#This Row],[TTL 5]]+Tabel2[[#This Row],[TTL 6]]+Tabel2[[#This Row],[TTL 7]]+Tabel2[[#This Row],[TTL 8]]+Tabel2[[#This Row],[TTL 9]]+Tabel2[[#This Row],[TTL 10]]</f>
        <v>110</v>
      </c>
      <c r="M133" s="150">
        <v>2703.4906204906188</v>
      </c>
      <c r="O133">
        <v>1</v>
      </c>
      <c r="S133" s="23">
        <f>SUM(Tabel2[[#This Row],[V 1]]*10+Tabel2[[#This Row],[GT 1]])/Tabel2[[#This Row],[AW 1]]*10+Tabel2[[#This Row],[BONUS 1]]</f>
        <v>0</v>
      </c>
      <c r="U133">
        <v>1</v>
      </c>
      <c r="Y133" s="23">
        <f>SUM(Tabel2[[#This Row],[V 2]]*10+Tabel2[[#This Row],[GT 2]])/Tabel2[[#This Row],[AW 2]]*10+Tabel2[[#This Row],[BONUS 2]]</f>
        <v>0</v>
      </c>
      <c r="AA133">
        <v>1</v>
      </c>
      <c r="AE133" s="23">
        <f>SUM(Tabel2[[#This Row],[V 3]]*10+Tabel2[[#This Row],[GT 3]])/Tabel2[[#This Row],[AW 3]]*10+Tabel2[[#This Row],[BONUS 3]]</f>
        <v>0</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X133">
        <v>2</v>
      </c>
      <c r="AY133">
        <v>6</v>
      </c>
      <c r="AZ133">
        <v>4</v>
      </c>
      <c r="BA133">
        <v>26</v>
      </c>
      <c r="BC133" s="23">
        <f>SUM(Tabel2[[#This Row],[V 7]]*10+Tabel2[[#This Row],[GT 7]])/Tabel2[[#This Row],[AW 7]]*10+Tabel2[[#This Row],[BONUS 7]]</f>
        <v>110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33" s="22">
        <v>2500</v>
      </c>
      <c r="BX133" s="30">
        <f>Tabel2[[#This Row],[Diploma]]-Tabel2[[#This Row],[Uitgeschreven]]</f>
        <v>0</v>
      </c>
      <c r="BY133" s="2" t="str">
        <f t="shared" ref="BY133:BY196" si="4">IF(BX133=0,"geen actie",CONCATENATE("diploma uitschrijven: ",BV133," punten"))</f>
        <v>geen actie</v>
      </c>
      <c r="CA133" s="159">
        <f>Tabel2[[#This Row],[pnt t/m 2021/22]]</f>
        <v>2703.4906204906188</v>
      </c>
      <c r="CB133" s="159">
        <f>Tabel2[[#This Row],[pnt 2022/2023]]</f>
        <v>110</v>
      </c>
      <c r="CC133" s="159">
        <f t="shared" si="3"/>
        <v>2813.4906204906188</v>
      </c>
      <c r="CD133" s="22" t="s">
        <v>165</v>
      </c>
    </row>
    <row r="134" spans="1:83" x14ac:dyDescent="0.3">
      <c r="A134" s="22" t="s">
        <v>283</v>
      </c>
      <c r="B134" s="22" t="s">
        <v>165</v>
      </c>
      <c r="D134" s="22" t="s">
        <v>746</v>
      </c>
      <c r="E134" t="s">
        <v>300</v>
      </c>
      <c r="F134" s="22">
        <v>116978</v>
      </c>
      <c r="G134" s="25" t="s">
        <v>287</v>
      </c>
      <c r="H134" s="151">
        <f>Tabel2[[#This Row],[pnt t/m 2021/22]]+Tabel2[[#This Row],[pnt 2022/2023]]</f>
        <v>3621.079365079368</v>
      </c>
      <c r="I134">
        <v>2007</v>
      </c>
      <c r="J134">
        <v>2022</v>
      </c>
      <c r="K134" s="24">
        <f>Tabel2[[#This Row],[ijkdatum]]-Tabel2[[#This Row],[Geboren]]</f>
        <v>15</v>
      </c>
      <c r="L134" s="26">
        <f>Tabel2[[#This Row],[TTL 1]]+Tabel2[[#This Row],[TTL 2]]+Tabel2[[#This Row],[TTL 3]]+Tabel2[[#This Row],[TTL 4]]+Tabel2[[#This Row],[TTL 5]]+Tabel2[[#This Row],[TTL 6]]+Tabel2[[#This Row],[TTL 7]]+Tabel2[[#This Row],[TTL 8]]+Tabel2[[#This Row],[TTL 9]]+Tabel2[[#This Row],[TTL 10]]</f>
        <v>0</v>
      </c>
      <c r="M134" s="150">
        <v>3621.079365079368</v>
      </c>
      <c r="O134">
        <v>1</v>
      </c>
      <c r="S134" s="23">
        <f>SUM(Tabel2[[#This Row],[V 1]]*10+Tabel2[[#This Row],[GT 1]])/Tabel2[[#This Row],[AW 1]]*10+Tabel2[[#This Row],[BONUS 1]]</f>
        <v>0</v>
      </c>
      <c r="U134">
        <v>1</v>
      </c>
      <c r="Y134" s="23">
        <f>SUM(Tabel2[[#This Row],[V 2]]*10+Tabel2[[#This Row],[GT 2]])/Tabel2[[#This Row],[AW 2]]*10+Tabel2[[#This Row],[BONUS 2]]</f>
        <v>0</v>
      </c>
      <c r="AA134">
        <v>1</v>
      </c>
      <c r="AE134" s="23">
        <f>SUM(Tabel2[[#This Row],[V 3]]*10+Tabel2[[#This Row],[GT 3]])/Tabel2[[#This Row],[AW 3]]*10+Tabel2[[#This Row],[BONUS 3]]</f>
        <v>0</v>
      </c>
      <c r="AG134">
        <v>1</v>
      </c>
      <c r="AK134" s="23">
        <f>SUM(Tabel2[[#This Row],[V 4]]*10+Tabel2[[#This Row],[GT 4]])/Tabel2[[#This Row],[AW 4]]*10+Tabel2[[#This Row],[BONUS 4]]</f>
        <v>0</v>
      </c>
      <c r="AM134">
        <v>1</v>
      </c>
      <c r="AQ134" s="23">
        <f>SUM(Tabel2[[#This Row],[V 5]]*10+Tabel2[[#This Row],[GT 5]])/Tabel2[[#This Row],[AW 5]]*10+Tabel2[[#This Row],[BONUS 5]]</f>
        <v>0</v>
      </c>
      <c r="AS134">
        <v>1</v>
      </c>
      <c r="AW134" s="23">
        <f>SUM(Tabel2[[#This Row],[V 6]]*10+Tabel2[[#This Row],[GT 6]])/Tabel2[[#This Row],[AW 6]]*10+Tabel2[[#This Row],[BONUS 6]]</f>
        <v>0</v>
      </c>
      <c r="AY134">
        <v>1</v>
      </c>
      <c r="BC134" s="23">
        <f>SUM(Tabel2[[#This Row],[V 7]]*10+Tabel2[[#This Row],[GT 7]])/Tabel2[[#This Row],[AW 7]]*10+Tabel2[[#This Row],[BONUS 7]]</f>
        <v>0</v>
      </c>
      <c r="BE134">
        <v>1</v>
      </c>
      <c r="BI134" s="23">
        <f>SUM(Tabel2[[#This Row],[V 8]]*10+Tabel2[[#This Row],[GT 8]])/Tabel2[[#This Row],[AW 8]]*10+Tabel2[[#This Row],[BONUS 8]]</f>
        <v>0</v>
      </c>
      <c r="BK134">
        <v>1</v>
      </c>
      <c r="BO134" s="23">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4" s="22">
        <v>3000</v>
      </c>
      <c r="BX134" s="30">
        <f>Tabel2[[#This Row],[Diploma]]-Tabel2[[#This Row],[Uitgeschreven]]</f>
        <v>0</v>
      </c>
      <c r="BY134" s="2" t="str">
        <f t="shared" si="4"/>
        <v>geen actie</v>
      </c>
      <c r="CA134" s="159">
        <f>Tabel2[[#This Row],[pnt t/m 2021/22]]</f>
        <v>3621.079365079368</v>
      </c>
      <c r="CB134" s="159">
        <f>Tabel2[[#This Row],[pnt 2022/2023]]</f>
        <v>0</v>
      </c>
      <c r="CC134" s="159">
        <f t="shared" si="3"/>
        <v>3621.079365079368</v>
      </c>
    </row>
    <row r="135" spans="1:83" x14ac:dyDescent="0.3">
      <c r="A135" s="22" t="s">
        <v>246</v>
      </c>
      <c r="B135" s="22" t="s">
        <v>165</v>
      </c>
      <c r="D135" s="22" t="s">
        <v>746</v>
      </c>
      <c r="E135" t="s">
        <v>259</v>
      </c>
      <c r="G135" s="25" t="s">
        <v>59</v>
      </c>
      <c r="H135" s="151">
        <f>Tabel2[[#This Row],[pnt t/m 2021/22]]+Tabel2[[#This Row],[pnt 2022/2023]]</f>
        <v>21</v>
      </c>
      <c r="I135">
        <v>2009</v>
      </c>
      <c r="J135">
        <v>2022</v>
      </c>
      <c r="K135" s="24">
        <f>Tabel2[[#This Row],[ijkdatum]]-Tabel2[[#This Row],[Geboren]]</f>
        <v>13</v>
      </c>
      <c r="L135" s="26">
        <f>Tabel2[[#This Row],[TTL 1]]+Tabel2[[#This Row],[TTL 2]]+Tabel2[[#This Row],[TTL 3]]+Tabel2[[#This Row],[TTL 4]]+Tabel2[[#This Row],[TTL 5]]+Tabel2[[#This Row],[TTL 6]]+Tabel2[[#This Row],[TTL 7]]+Tabel2[[#This Row],[TTL 8]]+Tabel2[[#This Row],[TTL 9]]+Tabel2[[#This Row],[TTL 10]]</f>
        <v>0</v>
      </c>
      <c r="M135" s="150">
        <v>21</v>
      </c>
      <c r="O135">
        <v>1</v>
      </c>
      <c r="S135" s="2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5" s="22">
        <v>0</v>
      </c>
      <c r="BX135" s="30">
        <f>Tabel2[[#This Row],[Diploma]]-Tabel2[[#This Row],[Uitgeschreven]]</f>
        <v>0</v>
      </c>
      <c r="BY135" s="2" t="str">
        <f t="shared" si="4"/>
        <v>geen actie</v>
      </c>
      <c r="CA135" s="159">
        <f>Tabel2[[#This Row],[pnt t/m 2021/22]]</f>
        <v>21</v>
      </c>
      <c r="CB135" s="159">
        <f>Tabel2[[#This Row],[pnt 2022/2023]]</f>
        <v>0</v>
      </c>
      <c r="CC135" s="159">
        <f t="shared" ref="CC135:CC198" si="5">CA135+CB135</f>
        <v>21</v>
      </c>
    </row>
    <row r="136" spans="1:83" x14ac:dyDescent="0.3">
      <c r="A136" s="22" t="s">
        <v>205</v>
      </c>
      <c r="B136" s="22" t="s">
        <v>165</v>
      </c>
      <c r="D136" s="22" t="s">
        <v>749</v>
      </c>
      <c r="E136" t="s">
        <v>185</v>
      </c>
      <c r="F136" s="22">
        <v>118246</v>
      </c>
      <c r="G136" s="25" t="s">
        <v>43</v>
      </c>
      <c r="H136" s="151">
        <f>Tabel2[[#This Row],[pnt t/m 2021/22]]+Tabel2[[#This Row],[pnt 2022/2023]]</f>
        <v>1868.8888888888889</v>
      </c>
      <c r="I136">
        <v>2008</v>
      </c>
      <c r="J136">
        <v>2022</v>
      </c>
      <c r="K136" s="24">
        <f>Tabel2[[#This Row],[ijkdatum]]-Tabel2[[#This Row],[Geboren]]</f>
        <v>14</v>
      </c>
      <c r="L136" s="26">
        <f>Tabel2[[#This Row],[TTL 1]]+Tabel2[[#This Row],[TTL 2]]+Tabel2[[#This Row],[TTL 3]]+Tabel2[[#This Row],[TTL 4]]+Tabel2[[#This Row],[TTL 5]]+Tabel2[[#This Row],[TTL 6]]+Tabel2[[#This Row],[TTL 7]]+Tabel2[[#This Row],[TTL 8]]+Tabel2[[#This Row],[TTL 9]]+Tabel2[[#This Row],[TTL 10]]</f>
        <v>178.88888888888889</v>
      </c>
      <c r="M136" s="162">
        <v>1690</v>
      </c>
      <c r="O136">
        <v>1</v>
      </c>
      <c r="S136" s="23">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F136">
        <v>10</v>
      </c>
      <c r="AG136">
        <v>9</v>
      </c>
      <c r="AH136">
        <v>4</v>
      </c>
      <c r="AI136">
        <v>31</v>
      </c>
      <c r="AK136" s="23">
        <f>SUM(Tabel2[[#This Row],[V 4]]*10+Tabel2[[#This Row],[GT 4]])/Tabel2[[#This Row],[AW 4]]*10+Tabel2[[#This Row],[BONUS 4]]</f>
        <v>78.888888888888886</v>
      </c>
      <c r="AL136">
        <v>8</v>
      </c>
      <c r="AM136">
        <v>8</v>
      </c>
      <c r="AN136">
        <v>5</v>
      </c>
      <c r="AO136">
        <v>30</v>
      </c>
      <c r="AQ136" s="23">
        <f>SUM(Tabel2[[#This Row],[V 5]]*10+Tabel2[[#This Row],[GT 5]])/Tabel2[[#This Row],[AW 5]]*10+Tabel2[[#This Row],[BONUS 5]]</f>
        <v>100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36" s="22">
        <v>1500</v>
      </c>
      <c r="BX136" s="30">
        <f>Tabel2[[#This Row],[Diploma]]-Tabel2[[#This Row],[Uitgeschreven]]</f>
        <v>0</v>
      </c>
      <c r="BY136" s="2" t="str">
        <f t="shared" si="4"/>
        <v>geen actie</v>
      </c>
      <c r="CA136" s="159">
        <f>Tabel2[[#This Row],[pnt t/m 2021/22]]</f>
        <v>1690</v>
      </c>
      <c r="CB136" s="159">
        <f>Tabel2[[#This Row],[pnt 2022/2023]]</f>
        <v>178.88888888888889</v>
      </c>
      <c r="CC136" s="159">
        <f t="shared" si="5"/>
        <v>1868.8888888888889</v>
      </c>
    </row>
    <row r="137" spans="1:83" x14ac:dyDescent="0.3">
      <c r="A137" s="22" t="s">
        <v>206</v>
      </c>
      <c r="D137" s="22" t="s">
        <v>746</v>
      </c>
      <c r="E137" t="s">
        <v>229</v>
      </c>
      <c r="F137" s="22">
        <v>119413</v>
      </c>
      <c r="G137" s="25" t="s">
        <v>43</v>
      </c>
      <c r="H137" s="151">
        <f>Tabel2[[#This Row],[pnt t/m 2021/22]]+Tabel2[[#This Row],[pnt 2022/2023]]</f>
        <v>56.25</v>
      </c>
      <c r="I137">
        <v>2010</v>
      </c>
      <c r="J137">
        <v>2022</v>
      </c>
      <c r="K137" s="24">
        <f>Tabel2[[#This Row],[ijkdatum]]-Tabel2[[#This Row],[Geboren]]</f>
        <v>12</v>
      </c>
      <c r="L137" s="26">
        <f>Tabel2[[#This Row],[TTL 1]]+Tabel2[[#This Row],[TTL 2]]+Tabel2[[#This Row],[TTL 3]]+Tabel2[[#This Row],[TTL 4]]+Tabel2[[#This Row],[TTL 5]]+Tabel2[[#This Row],[TTL 6]]+Tabel2[[#This Row],[TTL 7]]+Tabel2[[#This Row],[TTL 8]]+Tabel2[[#This Row],[TTL 9]]+Tabel2[[#This Row],[TTL 10]]</f>
        <v>0</v>
      </c>
      <c r="M137" s="150">
        <v>56.25</v>
      </c>
      <c r="O137">
        <v>1</v>
      </c>
      <c r="S137" s="23">
        <f>SUM(Tabel2[[#This Row],[V 1]]*10+Tabel2[[#This Row],[GT 1]])/Tabel2[[#This Row],[AW 1]]*10+Tabel2[[#This Row],[BONUS 1]]</f>
        <v>0</v>
      </c>
      <c r="U137">
        <v>1</v>
      </c>
      <c r="Y137" s="23">
        <f>SUM(Tabel2[[#This Row],[V 2]]*10+Tabel2[[#This Row],[GT 2]])/Tabel2[[#This Row],[AW 2]]*10+Tabel2[[#This Row],[BONUS 2]]</f>
        <v>0</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7" s="22">
        <v>0</v>
      </c>
      <c r="BX137" s="30">
        <f>Tabel2[[#This Row],[Diploma]]-Tabel2[[#This Row],[Uitgeschreven]]</f>
        <v>0</v>
      </c>
      <c r="BY137" s="2" t="str">
        <f t="shared" si="4"/>
        <v>geen actie</v>
      </c>
      <c r="CA137" s="159">
        <f>Tabel2[[#This Row],[pnt t/m 2021/22]]</f>
        <v>56.25</v>
      </c>
      <c r="CB137" s="159">
        <f>Tabel2[[#This Row],[pnt 2022/2023]]</f>
        <v>0</v>
      </c>
      <c r="CC137" s="159">
        <f t="shared" si="5"/>
        <v>56.25</v>
      </c>
    </row>
    <row r="138" spans="1:83" x14ac:dyDescent="0.3">
      <c r="A138" s="22" t="s">
        <v>205</v>
      </c>
      <c r="B138" s="22" t="s">
        <v>165</v>
      </c>
      <c r="D138" s="22" t="s">
        <v>749</v>
      </c>
      <c r="E138" t="s">
        <v>186</v>
      </c>
      <c r="F138" s="22">
        <v>117409</v>
      </c>
      <c r="G138" s="25" t="s">
        <v>43</v>
      </c>
      <c r="H138" s="151">
        <f>Tabel2[[#This Row],[pnt t/m 2021/22]]+Tabel2[[#This Row],[pnt 2022/2023]]</f>
        <v>2094.7921245421248</v>
      </c>
      <c r="I138">
        <v>2007</v>
      </c>
      <c r="J138">
        <v>2022</v>
      </c>
      <c r="K138" s="24">
        <f>Tabel2[[#This Row],[ijkdatum]]-Tabel2[[#This Row],[Geboren]]</f>
        <v>15</v>
      </c>
      <c r="L138" s="26">
        <f>Tabel2[[#This Row],[TTL 1]]+Tabel2[[#This Row],[TTL 2]]+Tabel2[[#This Row],[TTL 3]]+Tabel2[[#This Row],[TTL 4]]+Tabel2[[#This Row],[TTL 5]]+Tabel2[[#This Row],[TTL 6]]+Tabel2[[#This Row],[TTL 7]]+Tabel2[[#This Row],[TTL 8]]+Tabel2[[#This Row],[TTL 9]]+Tabel2[[#This Row],[TTL 10]]</f>
        <v>534.77777777777783</v>
      </c>
      <c r="M138" s="150">
        <v>1560.014346764347</v>
      </c>
      <c r="N138">
        <v>15</v>
      </c>
      <c r="O138">
        <v>9</v>
      </c>
      <c r="P138">
        <v>4</v>
      </c>
      <c r="Q138">
        <v>30</v>
      </c>
      <c r="S138" s="23">
        <f>SUM(Tabel2[[#This Row],[V 1]]*10+Tabel2[[#This Row],[GT 1]])/Tabel2[[#This Row],[AW 1]]*10+Tabel2[[#This Row],[BONUS 1]]</f>
        <v>77.777777777777771</v>
      </c>
      <c r="T138">
        <v>7</v>
      </c>
      <c r="U138">
        <v>10</v>
      </c>
      <c r="V138">
        <v>7</v>
      </c>
      <c r="W138">
        <v>41</v>
      </c>
      <c r="Y138" s="23">
        <f>SUM(Tabel2[[#This Row],[V 2]]*10+Tabel2[[#This Row],[GT 2]])/Tabel2[[#This Row],[AW 2]]*10+Tabel2[[#This Row],[BONUS 2]]</f>
        <v>111</v>
      </c>
      <c r="Z138">
        <v>7</v>
      </c>
      <c r="AA138">
        <v>10</v>
      </c>
      <c r="AB138">
        <v>8</v>
      </c>
      <c r="AC138">
        <v>46</v>
      </c>
      <c r="AE138" s="23">
        <f>SUM(Tabel2[[#This Row],[V 3]]*10+Tabel2[[#This Row],[GT 3]])/Tabel2[[#This Row],[AW 3]]*10+Tabel2[[#This Row],[BONUS 3]]</f>
        <v>126</v>
      </c>
      <c r="AG138">
        <v>1</v>
      </c>
      <c r="AK138" s="23">
        <f>SUM(Tabel2[[#This Row],[V 4]]*10+Tabel2[[#This Row],[GT 4]])/Tabel2[[#This Row],[AW 4]]*10+Tabel2[[#This Row],[BONUS 4]]</f>
        <v>0</v>
      </c>
      <c r="AL138">
        <v>8</v>
      </c>
      <c r="AM138">
        <v>8</v>
      </c>
      <c r="AN138">
        <v>6</v>
      </c>
      <c r="AO138">
        <v>36</v>
      </c>
      <c r="AQ138" s="23">
        <f>SUM(Tabel2[[#This Row],[V 5]]*10+Tabel2[[#This Row],[GT 5]])/Tabel2[[#This Row],[AW 5]]*10+Tabel2[[#This Row],[BONUS 5]]</f>
        <v>120</v>
      </c>
      <c r="AR138">
        <v>7</v>
      </c>
      <c r="AS138">
        <v>10</v>
      </c>
      <c r="AT138">
        <v>6</v>
      </c>
      <c r="AU138">
        <v>40</v>
      </c>
      <c r="AW138" s="23">
        <f>SUM(Tabel2[[#This Row],[V 6]]*10+Tabel2[[#This Row],[GT 6]])/Tabel2[[#This Row],[AW 6]]*10+Tabel2[[#This Row],[BONUS 6]]</f>
        <v>100</v>
      </c>
      <c r="AY138">
        <v>1</v>
      </c>
      <c r="BC138" s="23">
        <f>SUM(Tabel2[[#This Row],[V 7]]*10+Tabel2[[#This Row],[GT 7]])/Tabel2[[#This Row],[AW 7]]*10+Tabel2[[#This Row],[BONUS 7]]</f>
        <v>0</v>
      </c>
      <c r="BE138">
        <v>1</v>
      </c>
      <c r="BI138" s="23">
        <f>SUM(Tabel2[[#This Row],[V 8]]*10+Tabel2[[#This Row],[GT 8]])/Tabel2[[#This Row],[AW 8]]*10+Tabel2[[#This Row],[BONUS 8]]</f>
        <v>0</v>
      </c>
      <c r="BK138">
        <v>1</v>
      </c>
      <c r="BO138" s="2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8" s="22">
        <v>2000</v>
      </c>
      <c r="BX138" s="30">
        <f>Tabel2[[#This Row],[Diploma]]-Tabel2[[#This Row],[Uitgeschreven]]</f>
        <v>0</v>
      </c>
      <c r="BY138" s="2" t="str">
        <f t="shared" si="4"/>
        <v>geen actie</v>
      </c>
      <c r="CA138" s="159">
        <f>Tabel2[[#This Row],[pnt t/m 2021/22]]</f>
        <v>1560.014346764347</v>
      </c>
      <c r="CB138" s="159">
        <f>Tabel2[[#This Row],[pnt 2022/2023]]</f>
        <v>534.77777777777783</v>
      </c>
      <c r="CC138" s="159">
        <f t="shared" si="5"/>
        <v>2094.7921245421248</v>
      </c>
    </row>
    <row r="139" spans="1:83" x14ac:dyDescent="0.3">
      <c r="A139" s="22" t="s">
        <v>283</v>
      </c>
      <c r="B139" s="22" t="s">
        <v>165</v>
      </c>
      <c r="D139" s="22" t="s">
        <v>749</v>
      </c>
      <c r="E139" t="s">
        <v>615</v>
      </c>
      <c r="F139" s="22">
        <v>119721</v>
      </c>
      <c r="G139" s="25" t="s">
        <v>285</v>
      </c>
      <c r="H139" s="151">
        <f>Tabel2[[#This Row],[pnt t/m 2021/22]]+Tabel2[[#This Row],[pnt 2022/2023]]</f>
        <v>106.66666666666667</v>
      </c>
      <c r="I139">
        <v>2011</v>
      </c>
      <c r="J139">
        <v>2022</v>
      </c>
      <c r="K139" s="24">
        <f>Tabel2[[#This Row],[ijkdatum]]-Tabel2[[#This Row],[Geboren]]</f>
        <v>11</v>
      </c>
      <c r="L139" s="26">
        <f>Tabel2[[#This Row],[TTL 1]]+Tabel2[[#This Row],[TTL 2]]+Tabel2[[#This Row],[TTL 3]]+Tabel2[[#This Row],[TTL 4]]+Tabel2[[#This Row],[TTL 5]]+Tabel2[[#This Row],[TTL 6]]+Tabel2[[#This Row],[TTL 7]]+Tabel2[[#This Row],[TTL 8]]+Tabel2[[#This Row],[TTL 9]]+Tabel2[[#This Row],[TTL 10]]</f>
        <v>106.66666666666667</v>
      </c>
      <c r="M139" s="150"/>
      <c r="N139">
        <v>4</v>
      </c>
      <c r="O139">
        <v>9</v>
      </c>
      <c r="P139">
        <v>2</v>
      </c>
      <c r="Q139">
        <v>24</v>
      </c>
      <c r="S139" s="23">
        <f>SUM(Tabel2[[#This Row],[V 1]]*10+Tabel2[[#This Row],[GT 1]])/Tabel2[[#This Row],[AW 1]]*10+Tabel2[[#This Row],[BONUS 1]]</f>
        <v>48.888888888888893</v>
      </c>
      <c r="U139">
        <v>1</v>
      </c>
      <c r="Y139" s="23">
        <f>SUM(Tabel2[[#This Row],[V 2]]*10+Tabel2[[#This Row],[GT 2]])/Tabel2[[#This Row],[AW 2]]*10+Tabel2[[#This Row],[BONUS 2]]</f>
        <v>0</v>
      </c>
      <c r="Z139">
        <v>3</v>
      </c>
      <c r="AA139">
        <v>9</v>
      </c>
      <c r="AB139">
        <v>3</v>
      </c>
      <c r="AC139">
        <v>22</v>
      </c>
      <c r="AE139" s="23">
        <f>SUM(Tabel2[[#This Row],[V 3]]*10+Tabel2[[#This Row],[GT 3]])/Tabel2[[#This Row],[AW 3]]*10+Tabel2[[#This Row],[BONUS 3]]</f>
        <v>57.777777777777779</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9" s="22">
        <v>0</v>
      </c>
      <c r="BX139" s="30">
        <f>Tabel2[[#This Row],[Diploma]]-Tabel2[[#This Row],[Uitgeschreven]]</f>
        <v>0</v>
      </c>
      <c r="BY139" s="2" t="str">
        <f t="shared" si="4"/>
        <v>geen actie</v>
      </c>
      <c r="CA139" s="159">
        <f>Tabel2[[#This Row],[pnt t/m 2021/22]]</f>
        <v>0</v>
      </c>
      <c r="CB139" s="159">
        <f>Tabel2[[#This Row],[pnt 2022/2023]]</f>
        <v>106.66666666666667</v>
      </c>
      <c r="CC139" s="159">
        <f t="shared" si="5"/>
        <v>106.66666666666667</v>
      </c>
      <c r="CE139" s="22" t="s">
        <v>165</v>
      </c>
    </row>
    <row r="140" spans="1:83" x14ac:dyDescent="0.3">
      <c r="A140" s="22" t="s">
        <v>283</v>
      </c>
      <c r="B140" s="22" t="s">
        <v>165</v>
      </c>
      <c r="D140" s="22" t="s">
        <v>746</v>
      </c>
      <c r="E140" t="s">
        <v>301</v>
      </c>
      <c r="F140" s="22">
        <v>118499</v>
      </c>
      <c r="G140" s="25" t="s">
        <v>287</v>
      </c>
      <c r="H140" s="151">
        <f>Tabel2[[#This Row],[pnt t/m 2021/22]]+Tabel2[[#This Row],[pnt 2022/2023]]</f>
        <v>1058.0227272727273</v>
      </c>
      <c r="I140">
        <v>2005</v>
      </c>
      <c r="J140">
        <v>2022</v>
      </c>
      <c r="K140" s="24">
        <f>Tabel2[[#This Row],[ijkdatum]]-Tabel2[[#This Row],[Geboren]]</f>
        <v>17</v>
      </c>
      <c r="L140" s="26">
        <f>Tabel2[[#This Row],[TTL 1]]+Tabel2[[#This Row],[TTL 2]]+Tabel2[[#This Row],[TTL 3]]+Tabel2[[#This Row],[TTL 4]]+Tabel2[[#This Row],[TTL 5]]+Tabel2[[#This Row],[TTL 6]]+Tabel2[[#This Row],[TTL 7]]+Tabel2[[#This Row],[TTL 8]]+Tabel2[[#This Row],[TTL 9]]+Tabel2[[#This Row],[TTL 10]]</f>
        <v>0</v>
      </c>
      <c r="M140" s="150">
        <v>1058.0227272727273</v>
      </c>
      <c r="O140">
        <v>1</v>
      </c>
      <c r="S140" s="23">
        <f>SUM(Tabel2[[#This Row],[V 1]]*10+Tabel2[[#This Row],[GT 1]])/Tabel2[[#This Row],[AW 1]]*10+Tabel2[[#This Row],[BONUS 1]]</f>
        <v>0</v>
      </c>
      <c r="U140">
        <v>1</v>
      </c>
      <c r="Y140" s="23">
        <f>SUM(Tabel2[[#This Row],[V 2]]*10+Tabel2[[#This Row],[GT 2]])/Tabel2[[#This Row],[AW 2]]*10+Tabel2[[#This Row],[BONUS 2]]</f>
        <v>0</v>
      </c>
      <c r="AA140">
        <v>1</v>
      </c>
      <c r="AE140" s="23">
        <f>SUM(Tabel2[[#This Row],[V 3]]*10+Tabel2[[#This Row],[GT 3]])/Tabel2[[#This Row],[AW 3]]*10+Tabel2[[#This Row],[BONUS 3]]</f>
        <v>0</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40" s="22">
        <v>1000</v>
      </c>
      <c r="BX140" s="30">
        <f>Tabel2[[#This Row],[Diploma]]-Tabel2[[#This Row],[Uitgeschreven]]</f>
        <v>0</v>
      </c>
      <c r="BY140" s="2" t="str">
        <f t="shared" si="4"/>
        <v>geen actie</v>
      </c>
      <c r="CA140" s="159">
        <f>Tabel2[[#This Row],[pnt t/m 2021/22]]</f>
        <v>1058.0227272727273</v>
      </c>
      <c r="CB140" s="159">
        <f>Tabel2[[#This Row],[pnt 2022/2023]]</f>
        <v>0</v>
      </c>
      <c r="CC140" s="159">
        <f t="shared" si="5"/>
        <v>1058.0227272727273</v>
      </c>
    </row>
    <row r="141" spans="1:83" x14ac:dyDescent="0.3">
      <c r="A141" s="22" t="s">
        <v>283</v>
      </c>
      <c r="B141" s="22" t="s">
        <v>165</v>
      </c>
      <c r="D141" s="22" t="s">
        <v>749</v>
      </c>
      <c r="E141" t="s">
        <v>620</v>
      </c>
      <c r="F141" s="22">
        <v>120066</v>
      </c>
      <c r="G141" s="25" t="s">
        <v>621</v>
      </c>
      <c r="H141" s="151">
        <f>Tabel2[[#This Row],[pnt t/m 2021/22]]+Tabel2[[#This Row],[pnt 2022/2023]]</f>
        <v>346.11111111111109</v>
      </c>
      <c r="I141">
        <v>2005</v>
      </c>
      <c r="J141">
        <v>2022</v>
      </c>
      <c r="K141" s="24">
        <f>Tabel2[[#This Row],[ijkdatum]]-Tabel2[[#This Row],[Geboren]]</f>
        <v>17</v>
      </c>
      <c r="L141" s="26">
        <f>Tabel2[[#This Row],[TTL 1]]+Tabel2[[#This Row],[TTL 2]]+Tabel2[[#This Row],[TTL 3]]+Tabel2[[#This Row],[TTL 4]]+Tabel2[[#This Row],[TTL 5]]+Tabel2[[#This Row],[TTL 6]]+Tabel2[[#This Row],[TTL 7]]+Tabel2[[#This Row],[TTL 8]]+Tabel2[[#This Row],[TTL 9]]+Tabel2[[#This Row],[TTL 10]]</f>
        <v>346.11111111111109</v>
      </c>
      <c r="M141" s="150">
        <v>0</v>
      </c>
      <c r="N141">
        <v>1</v>
      </c>
      <c r="O141">
        <v>10</v>
      </c>
      <c r="P141">
        <v>6</v>
      </c>
      <c r="Q141">
        <v>42</v>
      </c>
      <c r="S141" s="23">
        <f>SUM(Tabel2[[#This Row],[V 1]]*10+Tabel2[[#This Row],[GT 1]])/Tabel2[[#This Row],[AW 1]]*10+Tabel2[[#This Row],[BONUS 1]]</f>
        <v>102</v>
      </c>
      <c r="U141">
        <v>1</v>
      </c>
      <c r="Y141" s="23">
        <f>SUM(Tabel2[[#This Row],[V 2]]*10+Tabel2[[#This Row],[GT 2]])/Tabel2[[#This Row],[AW 2]]*10+Tabel2[[#This Row],[BONUS 2]]</f>
        <v>0</v>
      </c>
      <c r="Z141">
        <v>1</v>
      </c>
      <c r="AA141">
        <v>10</v>
      </c>
      <c r="AB141">
        <v>8</v>
      </c>
      <c r="AC141">
        <v>43</v>
      </c>
      <c r="AE141" s="23">
        <f>SUM(Tabel2[[#This Row],[V 3]]*10+Tabel2[[#This Row],[GT 3]])/Tabel2[[#This Row],[AW 3]]*10+Tabel2[[#This Row],[BONUS 3]]</f>
        <v>123</v>
      </c>
      <c r="AG141">
        <v>1</v>
      </c>
      <c r="AK141" s="23">
        <f>SUM(Tabel2[[#This Row],[V 4]]*10+Tabel2[[#This Row],[GT 4]])/Tabel2[[#This Row],[AW 4]]*10+Tabel2[[#This Row],[BONUS 4]]</f>
        <v>0</v>
      </c>
      <c r="AM141">
        <v>1</v>
      </c>
      <c r="AQ141" s="23">
        <f>SUM(Tabel2[[#This Row],[V 5]]*10+Tabel2[[#This Row],[GT 5]])/Tabel2[[#This Row],[AW 5]]*10+Tabel2[[#This Row],[BONUS 5]]</f>
        <v>0</v>
      </c>
      <c r="AR141">
        <v>1</v>
      </c>
      <c r="AS141">
        <v>9</v>
      </c>
      <c r="AT141">
        <v>7</v>
      </c>
      <c r="AU141">
        <v>39</v>
      </c>
      <c r="AW141" s="23">
        <f>SUM(Tabel2[[#This Row],[V 6]]*10+Tabel2[[#This Row],[GT 6]])/Tabel2[[#This Row],[AW 6]]*10+Tabel2[[#This Row],[BONUS 6]]</f>
        <v>121.11111111111111</v>
      </c>
      <c r="AY141">
        <v>1</v>
      </c>
      <c r="BC141" s="23">
        <f>SUM(Tabel2[[#This Row],[V 7]]*10+Tabel2[[#This Row],[GT 7]])/Tabel2[[#This Row],[AW 7]]*10+Tabel2[[#This Row],[BONUS 7]]</f>
        <v>0</v>
      </c>
      <c r="BE141">
        <v>1</v>
      </c>
      <c r="BI141" s="23">
        <f>SUM(Tabel2[[#This Row],[V 8]]*10+Tabel2[[#This Row],[GT 8]])/Tabel2[[#This Row],[AW 8]]*10+Tabel2[[#This Row],[BONUS 8]]</f>
        <v>0</v>
      </c>
      <c r="BK141">
        <v>1</v>
      </c>
      <c r="BO141" s="2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1" s="22">
        <v>250</v>
      </c>
      <c r="BX141" s="30">
        <f>Tabel2[[#This Row],[Diploma]]-Tabel2[[#This Row],[Uitgeschreven]]</f>
        <v>0</v>
      </c>
      <c r="BY141" s="2" t="str">
        <f t="shared" si="4"/>
        <v>geen actie</v>
      </c>
      <c r="CA141" s="159">
        <f>Tabel2[[#This Row],[pnt t/m 2021/22]]</f>
        <v>0</v>
      </c>
      <c r="CB141" s="159">
        <f>Tabel2[[#This Row],[pnt 2022/2023]]</f>
        <v>346.11111111111109</v>
      </c>
      <c r="CC141" s="159">
        <f t="shared" si="5"/>
        <v>346.11111111111109</v>
      </c>
    </row>
    <row r="142" spans="1:83" x14ac:dyDescent="0.3">
      <c r="A142" s="22" t="s">
        <v>206</v>
      </c>
      <c r="B142" s="22" t="s">
        <v>165</v>
      </c>
      <c r="D142" s="22" t="s">
        <v>746</v>
      </c>
      <c r="E142" t="s">
        <v>230</v>
      </c>
      <c r="F142" s="22">
        <v>118931</v>
      </c>
      <c r="G142" s="25" t="s">
        <v>37</v>
      </c>
      <c r="H142" s="151">
        <f>Tabel2[[#This Row],[pnt t/m 2021/22]]+Tabel2[[#This Row],[pnt 2022/2023]]</f>
        <v>1540</v>
      </c>
      <c r="I142">
        <v>2010</v>
      </c>
      <c r="J142">
        <v>2022</v>
      </c>
      <c r="K142" s="24">
        <f>Tabel2[[#This Row],[ijkdatum]]-Tabel2[[#This Row],[Geboren]]</f>
        <v>12</v>
      </c>
      <c r="L142" s="26">
        <f>Tabel2[[#This Row],[TTL 1]]+Tabel2[[#This Row],[TTL 2]]+Tabel2[[#This Row],[TTL 3]]+Tabel2[[#This Row],[TTL 4]]+Tabel2[[#This Row],[TTL 5]]+Tabel2[[#This Row],[TTL 6]]+Tabel2[[#This Row],[TTL 7]]+Tabel2[[#This Row],[TTL 8]]+Tabel2[[#This Row],[TTL 9]]+Tabel2[[#This Row],[TTL 10]]</f>
        <v>0</v>
      </c>
      <c r="M142" s="160">
        <v>1540</v>
      </c>
      <c r="O142">
        <v>1</v>
      </c>
      <c r="S142" s="23">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2" s="22">
        <v>1500</v>
      </c>
      <c r="BX142" s="30">
        <f>Tabel2[[#This Row],[Diploma]]-Tabel2[[#This Row],[Uitgeschreven]]</f>
        <v>0</v>
      </c>
      <c r="BY142" s="2" t="str">
        <f t="shared" si="4"/>
        <v>geen actie</v>
      </c>
      <c r="CA142" s="159">
        <f>Tabel2[[#This Row],[pnt t/m 2021/22]]</f>
        <v>1540</v>
      </c>
      <c r="CB142" s="159">
        <f>Tabel2[[#This Row],[pnt 2022/2023]]</f>
        <v>0</v>
      </c>
      <c r="CC142" s="159">
        <f t="shared" si="5"/>
        <v>1540</v>
      </c>
    </row>
    <row r="143" spans="1:83" x14ac:dyDescent="0.3">
      <c r="A143" s="22" t="s">
        <v>309</v>
      </c>
      <c r="B143" s="22" t="s">
        <v>165</v>
      </c>
      <c r="D143" s="22" t="s">
        <v>746</v>
      </c>
      <c r="E143" t="s">
        <v>319</v>
      </c>
      <c r="G143" s="25" t="s">
        <v>285</v>
      </c>
      <c r="H143" s="151">
        <f>Tabel2[[#This Row],[pnt t/m 2021/22]]+Tabel2[[#This Row],[pnt 2022/2023]]</f>
        <v>80</v>
      </c>
      <c r="I143">
        <v>2010</v>
      </c>
      <c r="J143">
        <v>2022</v>
      </c>
      <c r="K143" s="24">
        <f>Tabel2[[#This Row],[ijkdatum]]-Tabel2[[#This Row],[Geboren]]</f>
        <v>12</v>
      </c>
      <c r="L143" s="26">
        <f>Tabel2[[#This Row],[TTL 1]]+Tabel2[[#This Row],[TTL 2]]+Tabel2[[#This Row],[TTL 3]]+Tabel2[[#This Row],[TTL 4]]+Tabel2[[#This Row],[TTL 5]]+Tabel2[[#This Row],[TTL 6]]+Tabel2[[#This Row],[TTL 7]]+Tabel2[[#This Row],[TTL 8]]+Tabel2[[#This Row],[TTL 9]]+Tabel2[[#This Row],[TTL 10]]</f>
        <v>0</v>
      </c>
      <c r="M143" s="150">
        <v>80</v>
      </c>
      <c r="O143">
        <v>1</v>
      </c>
      <c r="S143" s="23">
        <f>SUM(Tabel2[[#This Row],[V 1]]*10+Tabel2[[#This Row],[GT 1]])/Tabel2[[#This Row],[AW 1]]*10+Tabel2[[#This Row],[BONUS 1]]</f>
        <v>0</v>
      </c>
      <c r="U143">
        <v>1</v>
      </c>
      <c r="Y143" s="23">
        <f>SUM(Tabel2[[#This Row],[V 2]]*10+Tabel2[[#This Row],[GT 2]])/Tabel2[[#This Row],[AW 2]]*10+Tabel2[[#This Row],[BONUS 2]]</f>
        <v>0</v>
      </c>
      <c r="AA143">
        <v>1</v>
      </c>
      <c r="AE143" s="23">
        <f>SUM(Tabel2[[#This Row],[V 3]]*10+Tabel2[[#This Row],[GT 3]])/Tabel2[[#This Row],[AW 3]]*10+Tabel2[[#This Row],[BONUS 3]]</f>
        <v>0</v>
      </c>
      <c r="AG143">
        <v>1</v>
      </c>
      <c r="AK143" s="23">
        <f>SUM(Tabel2[[#This Row],[V 4]]*10+Tabel2[[#This Row],[GT 4]])/Tabel2[[#This Row],[AW 4]]*10+Tabel2[[#This Row],[BONUS 4]]</f>
        <v>0</v>
      </c>
      <c r="AM143">
        <v>1</v>
      </c>
      <c r="AQ143" s="23">
        <f>SUM(Tabel2[[#This Row],[V 5]]*10+Tabel2[[#This Row],[GT 5]])/Tabel2[[#This Row],[AW 5]]*10+Tabel2[[#This Row],[BONUS 5]]</f>
        <v>0</v>
      </c>
      <c r="AS143">
        <v>1</v>
      </c>
      <c r="AW143" s="23">
        <f>SUM(Tabel2[[#This Row],[V 6]]*10+Tabel2[[#This Row],[GT 6]])/Tabel2[[#This Row],[AW 6]]*10+Tabel2[[#This Row],[BONUS 6]]</f>
        <v>0</v>
      </c>
      <c r="AY143">
        <v>1</v>
      </c>
      <c r="BC143" s="23">
        <f>SUM(Tabel2[[#This Row],[V 7]]*10+Tabel2[[#This Row],[GT 7]])/Tabel2[[#This Row],[AW 7]]*10+Tabel2[[#This Row],[BONUS 7]]</f>
        <v>0</v>
      </c>
      <c r="BE143">
        <v>1</v>
      </c>
      <c r="BI143" s="23">
        <f>SUM(Tabel2[[#This Row],[V 8]]*10+Tabel2[[#This Row],[GT 8]])/Tabel2[[#This Row],[AW 8]]*10+Tabel2[[#This Row],[BONUS 8]]</f>
        <v>0</v>
      </c>
      <c r="BK143">
        <v>1</v>
      </c>
      <c r="BO143" s="23">
        <f>SUM(Tabel2[[#This Row],[V 9]]*10+Tabel2[[#This Row],[GT 9]])/Tabel2[[#This Row],[AW 9]]*10+Tabel2[[#This Row],[BONUS 9]]</f>
        <v>0</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3" s="22">
        <v>0</v>
      </c>
      <c r="BX143" s="30">
        <f>Tabel2[[#This Row],[Diploma]]-Tabel2[[#This Row],[Uitgeschreven]]</f>
        <v>0</v>
      </c>
      <c r="BY143" s="2" t="str">
        <f t="shared" si="4"/>
        <v>geen actie</v>
      </c>
      <c r="CA143" s="159">
        <f>Tabel2[[#This Row],[pnt t/m 2021/22]]</f>
        <v>80</v>
      </c>
      <c r="CB143" s="159">
        <f>Tabel2[[#This Row],[pnt 2022/2023]]</f>
        <v>0</v>
      </c>
      <c r="CC143" s="159">
        <f t="shared" si="5"/>
        <v>80</v>
      </c>
    </row>
    <row r="144" spans="1:83" x14ac:dyDescent="0.3">
      <c r="A144" s="22" t="s">
        <v>246</v>
      </c>
      <c r="B144" s="22" t="s">
        <v>165</v>
      </c>
      <c r="D144" s="22" t="s">
        <v>746</v>
      </c>
      <c r="E144" t="s">
        <v>260</v>
      </c>
      <c r="G144" s="25" t="s">
        <v>59</v>
      </c>
      <c r="H144" s="151">
        <f>Tabel2[[#This Row],[pnt t/m 2021/22]]+Tabel2[[#This Row],[pnt 2022/2023]]</f>
        <v>58.333333333333329</v>
      </c>
      <c r="I144">
        <v>2011</v>
      </c>
      <c r="J144">
        <v>2022</v>
      </c>
      <c r="K144" s="24">
        <f>Tabel2[[#This Row],[ijkdatum]]-Tabel2[[#This Row],[Geboren]]</f>
        <v>11</v>
      </c>
      <c r="L144" s="26">
        <f>Tabel2[[#This Row],[TTL 1]]+Tabel2[[#This Row],[TTL 2]]+Tabel2[[#This Row],[TTL 3]]+Tabel2[[#This Row],[TTL 4]]+Tabel2[[#This Row],[TTL 5]]+Tabel2[[#This Row],[TTL 6]]+Tabel2[[#This Row],[TTL 7]]+Tabel2[[#This Row],[TTL 8]]+Tabel2[[#This Row],[TTL 9]]+Tabel2[[#This Row],[TTL 10]]</f>
        <v>0</v>
      </c>
      <c r="M144" s="150">
        <v>58.333333333333329</v>
      </c>
      <c r="O144">
        <v>1</v>
      </c>
      <c r="S144" s="23">
        <f>SUM(Tabel2[[#This Row],[V 1]]*10+Tabel2[[#This Row],[GT 1]])/Tabel2[[#This Row],[AW 1]]*10+Tabel2[[#This Row],[BONUS 1]]</f>
        <v>0</v>
      </c>
      <c r="U144">
        <v>1</v>
      </c>
      <c r="Y144" s="23">
        <f>SUM(Tabel2[[#This Row],[V 2]]*10+Tabel2[[#This Row],[GT 2]])/Tabel2[[#This Row],[AW 2]]*10+Tabel2[[#This Row],[BONUS 2]]</f>
        <v>0</v>
      </c>
      <c r="AA144">
        <v>1</v>
      </c>
      <c r="AE144" s="23">
        <f>SUM(Tabel2[[#This Row],[V 3]]*10+Tabel2[[#This Row],[GT 3]])/Tabel2[[#This Row],[AW 3]]*10+Tabel2[[#This Row],[BONUS 3]]</f>
        <v>0</v>
      </c>
      <c r="AG144">
        <v>1</v>
      </c>
      <c r="AK144" s="23">
        <f>SUM(Tabel2[[#This Row],[V 4]]*10+Tabel2[[#This Row],[GT 4]])/Tabel2[[#This Row],[AW 4]]*10+Tabel2[[#This Row],[BONUS 4]]</f>
        <v>0</v>
      </c>
      <c r="AM144">
        <v>1</v>
      </c>
      <c r="AQ144" s="23">
        <f>SUM(Tabel2[[#This Row],[V 5]]*10+Tabel2[[#This Row],[GT 5]])/Tabel2[[#This Row],[AW 5]]*10+Tabel2[[#This Row],[BONUS 5]]</f>
        <v>0</v>
      </c>
      <c r="AS144">
        <v>1</v>
      </c>
      <c r="AW144" s="23">
        <f>SUM(Tabel2[[#This Row],[V 6]]*10+Tabel2[[#This Row],[GT 6]])/Tabel2[[#This Row],[AW 6]]*10+Tabel2[[#This Row],[BONUS 6]]</f>
        <v>0</v>
      </c>
      <c r="AY144">
        <v>1</v>
      </c>
      <c r="BC144" s="23">
        <f>SUM(Tabel2[[#This Row],[V 7]]*10+Tabel2[[#This Row],[GT 7]])/Tabel2[[#This Row],[AW 7]]*10+Tabel2[[#This Row],[BONUS 7]]</f>
        <v>0</v>
      </c>
      <c r="BE144">
        <v>1</v>
      </c>
      <c r="BI144" s="23">
        <f>SUM(Tabel2[[#This Row],[V 8]]*10+Tabel2[[#This Row],[GT 8]])/Tabel2[[#This Row],[AW 8]]*10+Tabel2[[#This Row],[BONUS 8]]</f>
        <v>0</v>
      </c>
      <c r="BK144">
        <v>1</v>
      </c>
      <c r="BO144" s="23">
        <f>SUM(Tabel2[[#This Row],[V 9]]*10+Tabel2[[#This Row],[GT 9]])/Tabel2[[#This Row],[AW 9]]*10+Tabel2[[#This Row],[BONUS 9]]</f>
        <v>0</v>
      </c>
      <c r="BQ144">
        <v>1</v>
      </c>
      <c r="BU144" s="23">
        <f>SUM(Tabel2[[#This Row],[V 10]]*10+Tabel2[[#This Row],[GT 10]])/Tabel2[[#This Row],[AW 10]]*10+Tabel2[[#This Row],[BONUS 10]]</f>
        <v>0</v>
      </c>
      <c r="BV1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4" s="22">
        <v>0</v>
      </c>
      <c r="BX144" s="30">
        <f>Tabel2[[#This Row],[Diploma]]-Tabel2[[#This Row],[Uitgeschreven]]</f>
        <v>0</v>
      </c>
      <c r="BY144" s="2" t="str">
        <f t="shared" si="4"/>
        <v>geen actie</v>
      </c>
      <c r="CA144" s="159">
        <f>Tabel2[[#This Row],[pnt t/m 2021/22]]</f>
        <v>58.333333333333329</v>
      </c>
      <c r="CB144" s="159">
        <f>Tabel2[[#This Row],[pnt 2022/2023]]</f>
        <v>0</v>
      </c>
      <c r="CC144" s="159">
        <f t="shared" si="5"/>
        <v>58.333333333333329</v>
      </c>
    </row>
    <row r="145" spans="1:85" x14ac:dyDescent="0.3">
      <c r="A145" s="22" t="s">
        <v>246</v>
      </c>
      <c r="B145" s="22" t="s">
        <v>165</v>
      </c>
      <c r="D145" s="22" t="s">
        <v>749</v>
      </c>
      <c r="E145" t="s">
        <v>261</v>
      </c>
      <c r="F145" s="22">
        <v>119424</v>
      </c>
      <c r="G145" s="25" t="s">
        <v>19</v>
      </c>
      <c r="H145" s="151">
        <f>Tabel2[[#This Row],[pnt t/m 2021/22]]+Tabel2[[#This Row],[pnt 2022/2023]]</f>
        <v>723.66810966810976</v>
      </c>
      <c r="I145">
        <v>2008</v>
      </c>
      <c r="J145">
        <v>2022</v>
      </c>
      <c r="K145" s="24">
        <f>Tabel2[[#This Row],[ijkdatum]]-Tabel2[[#This Row],[Geboren]]</f>
        <v>14</v>
      </c>
      <c r="L145" s="26">
        <f>Tabel2[[#This Row],[TTL 1]]+Tabel2[[#This Row],[TTL 2]]+Tabel2[[#This Row],[TTL 3]]+Tabel2[[#This Row],[TTL 4]]+Tabel2[[#This Row],[TTL 5]]+Tabel2[[#This Row],[TTL 6]]+Tabel2[[#This Row],[TTL 7]]+Tabel2[[#This Row],[TTL 8]]+Tabel2[[#This Row],[TTL 9]]+Tabel2[[#This Row],[TTL 10]]</f>
        <v>404.30303030303031</v>
      </c>
      <c r="M145" s="150">
        <v>319.3650793650794</v>
      </c>
      <c r="N145">
        <v>7</v>
      </c>
      <c r="O145">
        <v>10</v>
      </c>
      <c r="P145">
        <v>5</v>
      </c>
      <c r="Q145">
        <v>34</v>
      </c>
      <c r="S145" s="23">
        <f>SUM(Tabel2[[#This Row],[V 1]]*10+Tabel2[[#This Row],[GT 1]])/Tabel2[[#This Row],[AW 1]]*10+Tabel2[[#This Row],[BONUS 1]]</f>
        <v>84</v>
      </c>
      <c r="T145">
        <v>13</v>
      </c>
      <c r="U145">
        <v>11</v>
      </c>
      <c r="V145">
        <v>5</v>
      </c>
      <c r="W145">
        <v>42</v>
      </c>
      <c r="Y145" s="23">
        <f>SUM(Tabel2[[#This Row],[V 2]]*10+Tabel2[[#This Row],[GT 2]])/Tabel2[[#This Row],[AW 2]]*10+Tabel2[[#This Row],[BONUS 2]]</f>
        <v>83.636363636363626</v>
      </c>
      <c r="AA145">
        <v>1</v>
      </c>
      <c r="AE145" s="23">
        <f>SUM(Tabel2[[#This Row],[V 3]]*10+Tabel2[[#This Row],[GT 3]])/Tabel2[[#This Row],[AW 3]]*10+Tabel2[[#This Row],[BONUS 3]]</f>
        <v>0</v>
      </c>
      <c r="AF145">
        <v>6</v>
      </c>
      <c r="AG145">
        <v>12</v>
      </c>
      <c r="AH145">
        <v>6</v>
      </c>
      <c r="AI145">
        <v>35</v>
      </c>
      <c r="AK145" s="23">
        <f>SUM(Tabel2[[#This Row],[V 4]]*10+Tabel2[[#This Row],[GT 4]])/Tabel2[[#This Row],[AW 4]]*10+Tabel2[[#This Row],[BONUS 4]]</f>
        <v>79.166666666666671</v>
      </c>
      <c r="AL145">
        <v>13</v>
      </c>
      <c r="AM145">
        <v>8</v>
      </c>
      <c r="AN145">
        <v>3</v>
      </c>
      <c r="AO145">
        <v>28</v>
      </c>
      <c r="AQ145" s="23">
        <f>SUM(Tabel2[[#This Row],[V 5]]*10+Tabel2[[#This Row],[GT 5]])/Tabel2[[#This Row],[AW 5]]*10+Tabel2[[#This Row],[BONUS 5]]</f>
        <v>72.5</v>
      </c>
      <c r="AS145">
        <v>1</v>
      </c>
      <c r="AW145" s="23">
        <f>SUM(Tabel2[[#This Row],[V 6]]*10+Tabel2[[#This Row],[GT 6]])/Tabel2[[#This Row],[AW 6]]*10+Tabel2[[#This Row],[BONUS 6]]</f>
        <v>0</v>
      </c>
      <c r="AX145">
        <v>15</v>
      </c>
      <c r="AY145">
        <v>10</v>
      </c>
      <c r="AZ145">
        <v>5</v>
      </c>
      <c r="BA145">
        <v>35</v>
      </c>
      <c r="BC145" s="23">
        <f>SUM(Tabel2[[#This Row],[V 7]]*10+Tabel2[[#This Row],[GT 7]])/Tabel2[[#This Row],[AW 7]]*10+Tabel2[[#This Row],[BONUS 7]]</f>
        <v>85</v>
      </c>
      <c r="BE145">
        <v>1</v>
      </c>
      <c r="BI145" s="23">
        <f>SUM(Tabel2[[#This Row],[V 8]]*10+Tabel2[[#This Row],[GT 8]])/Tabel2[[#This Row],[AW 8]]*10+Tabel2[[#This Row],[BONUS 8]]</f>
        <v>0</v>
      </c>
      <c r="BK145">
        <v>1</v>
      </c>
      <c r="BO145" s="23">
        <f>SUM(Tabel2[[#This Row],[V 9]]*10+Tabel2[[#This Row],[GT 9]])/Tabel2[[#This Row],[AW 9]]*10+Tabel2[[#This Row],[BONUS 9]]</f>
        <v>0</v>
      </c>
      <c r="BQ145">
        <v>1</v>
      </c>
      <c r="BU145" s="23">
        <f>SUM(Tabel2[[#This Row],[V 10]]*10+Tabel2[[#This Row],[GT 10]])/Tabel2[[#This Row],[AW 10]]*10+Tabel2[[#This Row],[BONUS 10]]</f>
        <v>0</v>
      </c>
      <c r="BV14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5" s="22">
        <v>500</v>
      </c>
      <c r="BX145" s="30">
        <f>Tabel2[[#This Row],[Diploma]]-Tabel2[[#This Row],[Uitgeschreven]]</f>
        <v>0</v>
      </c>
      <c r="BY145" s="2" t="str">
        <f t="shared" si="4"/>
        <v>geen actie</v>
      </c>
      <c r="CA145" s="159">
        <f>Tabel2[[#This Row],[pnt t/m 2021/22]]</f>
        <v>319.3650793650794</v>
      </c>
      <c r="CB145" s="159">
        <f>Tabel2[[#This Row],[pnt 2022/2023]]</f>
        <v>404.30303030303031</v>
      </c>
      <c r="CC145" s="159">
        <f t="shared" si="5"/>
        <v>723.66810966810976</v>
      </c>
      <c r="CE145" s="22" t="s">
        <v>165</v>
      </c>
    </row>
    <row r="146" spans="1:85" x14ac:dyDescent="0.3">
      <c r="A146" s="22" t="s">
        <v>206</v>
      </c>
      <c r="D146" s="22" t="s">
        <v>746</v>
      </c>
      <c r="E146" t="s">
        <v>741</v>
      </c>
      <c r="F146" s="22">
        <v>120262</v>
      </c>
      <c r="G146" s="25" t="s">
        <v>323</v>
      </c>
      <c r="H146" s="23">
        <f>Tabel2[[#This Row],[pnt t/m 2021/22]]+Tabel2[[#This Row],[pnt 2022/2023]]</f>
        <v>60</v>
      </c>
      <c r="I146">
        <v>2011</v>
      </c>
      <c r="J146">
        <v>2022</v>
      </c>
      <c r="K146" s="24">
        <f>Tabel2[[#This Row],[ijkdatum]]-Tabel2[[#This Row],[Geboren]]</f>
        <v>11</v>
      </c>
      <c r="L146" s="25">
        <f>Tabel2[[#This Row],[TTL 1]]+Tabel2[[#This Row],[TTL 2]]+Tabel2[[#This Row],[TTL 3]]+Tabel2[[#This Row],[TTL 4]]+Tabel2[[#This Row],[TTL 5]]+Tabel2[[#This Row],[TTL 6]]+Tabel2[[#This Row],[TTL 7]]+Tabel2[[#This Row],[TTL 8]]+Tabel2[[#This Row],[TTL 9]]+Tabel2[[#This Row],[TTL 10]]</f>
        <v>60</v>
      </c>
      <c r="M146" s="162"/>
      <c r="O146">
        <v>1</v>
      </c>
      <c r="S146" s="162">
        <f>SUM(Tabel2[[#This Row],[V 1]]*10+Tabel2[[#This Row],[GT 1]])/Tabel2[[#This Row],[AW 1]]*10+Tabel2[[#This Row],[BONUS 1]]</f>
        <v>0</v>
      </c>
      <c r="U146">
        <v>1</v>
      </c>
      <c r="Y146" s="162">
        <f>SUM(Tabel2[[#This Row],[V 2]]*10+Tabel2[[#This Row],[GT 2]])/Tabel2[[#This Row],[AW 2]]*10+Tabel2[[#This Row],[BONUS 2]]</f>
        <v>0</v>
      </c>
      <c r="AA146">
        <v>1</v>
      </c>
      <c r="AE146" s="162">
        <f>SUM(Tabel2[[#This Row],[V 3]]*10+Tabel2[[#This Row],[GT 3]])/Tabel2[[#This Row],[AW 3]]*10+Tabel2[[#This Row],[BONUS 3]]</f>
        <v>0</v>
      </c>
      <c r="AG146">
        <v>1</v>
      </c>
      <c r="AK146" s="162">
        <f>SUM(Tabel2[[#This Row],[V 4]]*10+Tabel2[[#This Row],[GT 4]])/Tabel2[[#This Row],[AW 4]]*10+Tabel2[[#This Row],[BONUS 4]]</f>
        <v>0</v>
      </c>
      <c r="AM146">
        <v>1</v>
      </c>
      <c r="AQ146" s="162">
        <f>SUM(Tabel2[[#This Row],[V 5]]*10+Tabel2[[#This Row],[GT 5]])/Tabel2[[#This Row],[AW 5]]*10+Tabel2[[#This Row],[BONUS 5]]</f>
        <v>0</v>
      </c>
      <c r="AS146">
        <v>1</v>
      </c>
      <c r="AW146" s="162">
        <f>SUM(Tabel2[[#This Row],[V 6]]*10+Tabel2[[#This Row],[GT 6]])/Tabel2[[#This Row],[AW 6]]*10+Tabel2[[#This Row],[BONUS 6]]</f>
        <v>0</v>
      </c>
      <c r="AX146">
        <v>8</v>
      </c>
      <c r="AY146">
        <v>6</v>
      </c>
      <c r="AZ146">
        <v>2</v>
      </c>
      <c r="BA146">
        <v>16</v>
      </c>
      <c r="BC146" s="162">
        <f>SUM(Tabel2[[#This Row],[V 7]]*10+Tabel2[[#This Row],[GT 7]])/Tabel2[[#This Row],[AW 7]]*10+Tabel2[[#This Row],[BONUS 7]]</f>
        <v>60</v>
      </c>
      <c r="BE146">
        <v>1</v>
      </c>
      <c r="BI146" s="162">
        <f>SUM(Tabel2[[#This Row],[V 8]]*10+Tabel2[[#This Row],[GT 8]])/Tabel2[[#This Row],[AW 8]]*10+Tabel2[[#This Row],[BONUS 8]]</f>
        <v>0</v>
      </c>
      <c r="BK146">
        <v>1</v>
      </c>
      <c r="BO146" s="162">
        <f>SUM(Tabel2[[#This Row],[V 9]]*10+Tabel2[[#This Row],[GT 9]])/Tabel2[[#This Row],[AW 9]]*10+Tabel2[[#This Row],[BONUS 9]]</f>
        <v>0</v>
      </c>
      <c r="BQ146">
        <v>1</v>
      </c>
      <c r="BU146" s="23">
        <f>SUM(Tabel2[[#This Row],[V 10]]*10+Tabel2[[#This Row],[GT 10]])/Tabel2[[#This Row],[AW 10]]*10+Tabel2[[#This Row],[BONUS 10]]</f>
        <v>0</v>
      </c>
      <c r="BV1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22">
        <v>0</v>
      </c>
      <c r="BX146" s="22">
        <f>Tabel2[[#This Row],[Diploma]]-Tabel2[[#This Row],[Uitgeschreven]]</f>
        <v>0</v>
      </c>
      <c r="BY146" s="165" t="str">
        <f t="shared" si="4"/>
        <v>geen actie</v>
      </c>
      <c r="CA146" s="159">
        <f>Tabel2[[#This Row],[pnt t/m 2021/22]]</f>
        <v>0</v>
      </c>
      <c r="CB146" s="159">
        <f>Tabel2[[#This Row],[pnt 2022/2023]]</f>
        <v>60</v>
      </c>
      <c r="CC146" s="159">
        <f t="shared" si="5"/>
        <v>60</v>
      </c>
      <c r="CE146" s="22" t="s">
        <v>165</v>
      </c>
    </row>
    <row r="147" spans="1:85" x14ac:dyDescent="0.3">
      <c r="A147" s="22" t="s">
        <v>206</v>
      </c>
      <c r="D147" s="22" t="s">
        <v>746</v>
      </c>
      <c r="E147" t="s">
        <v>742</v>
      </c>
      <c r="F147" s="22">
        <v>120461</v>
      </c>
      <c r="G147" s="25" t="s">
        <v>323</v>
      </c>
      <c r="H147" s="23">
        <f>Tabel2[[#This Row],[pnt t/m 2021/22]]+Tabel2[[#This Row],[pnt 2022/2023]]</f>
        <v>53.333333333333329</v>
      </c>
      <c r="I147">
        <v>2012</v>
      </c>
      <c r="J147">
        <v>2022</v>
      </c>
      <c r="K147" s="24">
        <f>Tabel2[[#This Row],[ijkdatum]]-Tabel2[[#This Row],[Geboren]]</f>
        <v>10</v>
      </c>
      <c r="L147" s="25">
        <f>Tabel2[[#This Row],[TTL 1]]+Tabel2[[#This Row],[TTL 2]]+Tabel2[[#This Row],[TTL 3]]+Tabel2[[#This Row],[TTL 4]]+Tabel2[[#This Row],[TTL 5]]+Tabel2[[#This Row],[TTL 6]]+Tabel2[[#This Row],[TTL 7]]+Tabel2[[#This Row],[TTL 8]]+Tabel2[[#This Row],[TTL 9]]+Tabel2[[#This Row],[TTL 10]]</f>
        <v>53.333333333333329</v>
      </c>
      <c r="M147" s="162"/>
      <c r="O147">
        <v>1</v>
      </c>
      <c r="S147" s="162">
        <f>SUM(Tabel2[[#This Row],[V 1]]*10+Tabel2[[#This Row],[GT 1]])/Tabel2[[#This Row],[AW 1]]*10+Tabel2[[#This Row],[BONUS 1]]</f>
        <v>0</v>
      </c>
      <c r="U147">
        <v>1</v>
      </c>
      <c r="Y147" s="162">
        <f>SUM(Tabel2[[#This Row],[V 2]]*10+Tabel2[[#This Row],[GT 2]])/Tabel2[[#This Row],[AW 2]]*10+Tabel2[[#This Row],[BONUS 2]]</f>
        <v>0</v>
      </c>
      <c r="AA147">
        <v>1</v>
      </c>
      <c r="AE147" s="162">
        <f>SUM(Tabel2[[#This Row],[V 3]]*10+Tabel2[[#This Row],[GT 3]])/Tabel2[[#This Row],[AW 3]]*10+Tabel2[[#This Row],[BONUS 3]]</f>
        <v>0</v>
      </c>
      <c r="AG147">
        <v>1</v>
      </c>
      <c r="AK147" s="162">
        <f>SUM(Tabel2[[#This Row],[V 4]]*10+Tabel2[[#This Row],[GT 4]])/Tabel2[[#This Row],[AW 4]]*10+Tabel2[[#This Row],[BONUS 4]]</f>
        <v>0</v>
      </c>
      <c r="AM147">
        <v>1</v>
      </c>
      <c r="AQ147" s="162">
        <f>SUM(Tabel2[[#This Row],[V 5]]*10+Tabel2[[#This Row],[GT 5]])/Tabel2[[#This Row],[AW 5]]*10+Tabel2[[#This Row],[BONUS 5]]</f>
        <v>0</v>
      </c>
      <c r="AS147">
        <v>1</v>
      </c>
      <c r="AW147" s="162">
        <f>SUM(Tabel2[[#This Row],[V 6]]*10+Tabel2[[#This Row],[GT 6]])/Tabel2[[#This Row],[AW 6]]*10+Tabel2[[#This Row],[BONUS 6]]</f>
        <v>0</v>
      </c>
      <c r="AX147">
        <v>8</v>
      </c>
      <c r="AY147">
        <v>6</v>
      </c>
      <c r="AZ147">
        <v>2</v>
      </c>
      <c r="BA147">
        <v>12</v>
      </c>
      <c r="BC147" s="162">
        <f>SUM(Tabel2[[#This Row],[V 7]]*10+Tabel2[[#This Row],[GT 7]])/Tabel2[[#This Row],[AW 7]]*10+Tabel2[[#This Row],[BONUS 7]]</f>
        <v>53.333333333333329</v>
      </c>
      <c r="BE147">
        <v>1</v>
      </c>
      <c r="BI147" s="162">
        <f>SUM(Tabel2[[#This Row],[V 8]]*10+Tabel2[[#This Row],[GT 8]])/Tabel2[[#This Row],[AW 8]]*10+Tabel2[[#This Row],[BONUS 8]]</f>
        <v>0</v>
      </c>
      <c r="BK147">
        <v>1</v>
      </c>
      <c r="BO147" s="162">
        <f>SUM(Tabel2[[#This Row],[V 9]]*10+Tabel2[[#This Row],[GT 9]])/Tabel2[[#This Row],[AW 9]]*10+Tabel2[[#This Row],[BONUS 9]]</f>
        <v>0</v>
      </c>
      <c r="BQ147">
        <v>1</v>
      </c>
      <c r="BU147" s="23">
        <f>SUM(Tabel2[[#This Row],[V 10]]*10+Tabel2[[#This Row],[GT 10]])/Tabel2[[#This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7" s="22">
        <v>0</v>
      </c>
      <c r="BX147" s="22">
        <f>Tabel2[[#This Row],[Diploma]]-Tabel2[[#This Row],[Uitgeschreven]]</f>
        <v>0</v>
      </c>
      <c r="BY147" s="165" t="str">
        <f t="shared" si="4"/>
        <v>geen actie</v>
      </c>
      <c r="CA147" s="159">
        <f>Tabel2[[#This Row],[pnt t/m 2021/22]]</f>
        <v>0</v>
      </c>
      <c r="CB147" s="159">
        <f>Tabel2[[#This Row],[pnt 2022/2023]]</f>
        <v>53.333333333333329</v>
      </c>
      <c r="CC147" s="159">
        <f t="shared" si="5"/>
        <v>53.333333333333329</v>
      </c>
    </row>
    <row r="148" spans="1:85" x14ac:dyDescent="0.3">
      <c r="A148" s="22" t="s">
        <v>205</v>
      </c>
      <c r="B148" s="22" t="s">
        <v>165</v>
      </c>
      <c r="D148" s="22" t="s">
        <v>749</v>
      </c>
      <c r="E148" t="s">
        <v>187</v>
      </c>
      <c r="G148" s="25" t="s">
        <v>53</v>
      </c>
      <c r="H148" s="151">
        <f>Tabel2[[#This Row],[pnt t/m 2021/22]]+Tabel2[[#This Row],[pnt 2022/2023]]</f>
        <v>709.33333333333337</v>
      </c>
      <c r="I148">
        <v>2007</v>
      </c>
      <c r="J148">
        <v>2022</v>
      </c>
      <c r="K148" s="24">
        <f>Tabel2[[#This Row],[ijkdatum]]-Tabel2[[#This Row],[Geboren]]</f>
        <v>15</v>
      </c>
      <c r="L148" s="26">
        <f>Tabel2[[#This Row],[TTL 1]]+Tabel2[[#This Row],[TTL 2]]+Tabel2[[#This Row],[TTL 3]]+Tabel2[[#This Row],[TTL 4]]+Tabel2[[#This Row],[TTL 5]]+Tabel2[[#This Row],[TTL 6]]+Tabel2[[#This Row],[TTL 7]]+Tabel2[[#This Row],[TTL 8]]+Tabel2[[#This Row],[TTL 9]]+Tabel2[[#This Row],[TTL 10]]</f>
        <v>492</v>
      </c>
      <c r="M148" s="150">
        <v>217.33333333333337</v>
      </c>
      <c r="N148">
        <v>16</v>
      </c>
      <c r="O148">
        <v>7</v>
      </c>
      <c r="P148">
        <v>1</v>
      </c>
      <c r="Q148">
        <v>18</v>
      </c>
      <c r="S148" s="23">
        <f>SUM(Tabel2[[#This Row],[V 1]]*10+Tabel2[[#This Row],[GT 1]])/Tabel2[[#This Row],[AW 1]]*10+Tabel2[[#This Row],[BONUS 1]]</f>
        <v>40</v>
      </c>
      <c r="T148">
        <v>8</v>
      </c>
      <c r="U148">
        <v>6</v>
      </c>
      <c r="V148">
        <v>1</v>
      </c>
      <c r="W148">
        <v>15</v>
      </c>
      <c r="Y148" s="23">
        <f>SUM(Tabel2[[#This Row],[V 2]]*10+Tabel2[[#This Row],[GT 2]])/Tabel2[[#This Row],[AW 2]]*10+Tabel2[[#This Row],[BONUS 2]]</f>
        <v>41.666666666666671</v>
      </c>
      <c r="Z148">
        <v>6</v>
      </c>
      <c r="AA148">
        <v>10</v>
      </c>
      <c r="AB148">
        <v>5</v>
      </c>
      <c r="AC148">
        <v>37</v>
      </c>
      <c r="AE148" s="23">
        <f>SUM(Tabel2[[#This Row],[V 3]]*10+Tabel2[[#This Row],[GT 3]])/Tabel2[[#This Row],[AW 3]]*10+Tabel2[[#This Row],[BONUS 3]]</f>
        <v>87</v>
      </c>
      <c r="AF148">
        <v>9</v>
      </c>
      <c r="AG148">
        <v>6</v>
      </c>
      <c r="AH148">
        <v>3</v>
      </c>
      <c r="AI148">
        <v>20</v>
      </c>
      <c r="AK148" s="23">
        <f>SUM(Tabel2[[#This Row],[V 4]]*10+Tabel2[[#This Row],[GT 4]])/Tabel2[[#This Row],[AW 4]]*10+Tabel2[[#This Row],[BONUS 4]]</f>
        <v>83.333333333333343</v>
      </c>
      <c r="AL148">
        <v>6</v>
      </c>
      <c r="AM148">
        <v>8</v>
      </c>
      <c r="AN148">
        <v>5</v>
      </c>
      <c r="AO148">
        <v>30</v>
      </c>
      <c r="AQ148" s="23">
        <f>SUM(Tabel2[[#This Row],[V 5]]*10+Tabel2[[#This Row],[GT 5]])/Tabel2[[#This Row],[AW 5]]*10+Tabel2[[#This Row],[BONUS 5]]</f>
        <v>100</v>
      </c>
      <c r="AR148">
        <v>5</v>
      </c>
      <c r="AS148">
        <v>8</v>
      </c>
      <c r="AT148">
        <v>7</v>
      </c>
      <c r="AU148">
        <v>42</v>
      </c>
      <c r="AW148" s="23">
        <f>SUM(Tabel2[[#This Row],[V 6]]*10+Tabel2[[#This Row],[GT 6]])/Tabel2[[#This Row],[AW 6]]*10+Tabel2[[#This Row],[BONUS 6]]</f>
        <v>140</v>
      </c>
      <c r="AY148">
        <v>1</v>
      </c>
      <c r="BC148" s="23">
        <f>SUM(Tabel2[[#This Row],[V 7]]*10+Tabel2[[#This Row],[GT 7]])/Tabel2[[#This Row],[AW 7]]*10+Tabel2[[#This Row],[BONUS 7]]</f>
        <v>0</v>
      </c>
      <c r="BE148">
        <v>1</v>
      </c>
      <c r="BI148" s="23">
        <f>SUM(Tabel2[[#This Row],[V 8]]*10+Tabel2[[#This Row],[GT 8]])/Tabel2[[#This Row],[AW 8]]*10+Tabel2[[#This Row],[BONUS 8]]</f>
        <v>0</v>
      </c>
      <c r="BK148">
        <v>1</v>
      </c>
      <c r="BO148" s="23">
        <f>SUM(Tabel2[[#This Row],[V 9]]*10+Tabel2[[#This Row],[GT 9]])/Tabel2[[#This Row],[AW 9]]*10+Tabel2[[#This Row],[BONUS 9]]</f>
        <v>0</v>
      </c>
      <c r="BQ148">
        <v>1</v>
      </c>
      <c r="BU148" s="23">
        <f>SUM(Tabel2[[#This Row],[V 10]]*10+Tabel2[[#This Row],[GT 10]])/Tabel2[[#This Row],[AW 10]]*10+Tabel2[[#This Row],[BONUS 10]]</f>
        <v>0</v>
      </c>
      <c r="BV14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8" s="22">
        <v>500</v>
      </c>
      <c r="BX148" s="30">
        <f>Tabel2[[#This Row],[Diploma]]-Tabel2[[#This Row],[Uitgeschreven]]</f>
        <v>0</v>
      </c>
      <c r="BY148" s="2" t="str">
        <f t="shared" si="4"/>
        <v>geen actie</v>
      </c>
      <c r="CA148" s="159">
        <f>Tabel2[[#This Row],[pnt t/m 2021/22]]</f>
        <v>217.33333333333337</v>
      </c>
      <c r="CB148" s="159">
        <f>Tabel2[[#This Row],[pnt 2022/2023]]</f>
        <v>492</v>
      </c>
      <c r="CC148" s="159">
        <f t="shared" si="5"/>
        <v>709.33333333333337</v>
      </c>
    </row>
    <row r="149" spans="1:85" x14ac:dyDescent="0.3">
      <c r="A149" s="22" t="s">
        <v>283</v>
      </c>
      <c r="B149" s="22" t="s">
        <v>165</v>
      </c>
      <c r="D149" s="22" t="s">
        <v>749</v>
      </c>
      <c r="E149" t="s">
        <v>320</v>
      </c>
      <c r="F149" s="22">
        <v>119082</v>
      </c>
      <c r="G149" s="25" t="s">
        <v>35</v>
      </c>
      <c r="H149" s="151">
        <f>Tabel2[[#This Row],[pnt t/m 2021/22]]+Tabel2[[#This Row],[pnt 2022/2023]]</f>
        <v>471.83333333333337</v>
      </c>
      <c r="I149">
        <v>2010</v>
      </c>
      <c r="J149">
        <v>2022</v>
      </c>
      <c r="K149" s="24">
        <f>Tabel2[[#This Row],[ijkdatum]]-Tabel2[[#This Row],[Geboren]]</f>
        <v>12</v>
      </c>
      <c r="L149" s="26">
        <f>Tabel2[[#This Row],[TTL 1]]+Tabel2[[#This Row],[TTL 2]]+Tabel2[[#This Row],[TTL 3]]+Tabel2[[#This Row],[TTL 4]]+Tabel2[[#This Row],[TTL 5]]+Tabel2[[#This Row],[TTL 6]]+Tabel2[[#This Row],[TTL 7]]+Tabel2[[#This Row],[TTL 8]]+Tabel2[[#This Row],[TTL 9]]+Tabel2[[#This Row],[TTL 10]]</f>
        <v>254.33333333333334</v>
      </c>
      <c r="M149" s="150">
        <v>217.5</v>
      </c>
      <c r="O149">
        <v>1</v>
      </c>
      <c r="S149" s="23">
        <f>SUM(Tabel2[[#This Row],[V 1]]*10+Tabel2[[#This Row],[GT 1]])/Tabel2[[#This Row],[AW 1]]*10+Tabel2[[#This Row],[BONUS 1]]</f>
        <v>0</v>
      </c>
      <c r="U149">
        <v>1</v>
      </c>
      <c r="Y149" s="23">
        <f>SUM(Tabel2[[#This Row],[V 2]]*10+Tabel2[[#This Row],[GT 2]])/Tabel2[[#This Row],[AW 2]]*10+Tabel2[[#This Row],[BONUS 2]]</f>
        <v>0</v>
      </c>
      <c r="Z149">
        <v>3</v>
      </c>
      <c r="AA149">
        <v>9</v>
      </c>
      <c r="AB149">
        <v>5</v>
      </c>
      <c r="AC149">
        <v>34</v>
      </c>
      <c r="AE149" s="23">
        <f>SUM(Tabel2[[#This Row],[V 3]]*10+Tabel2[[#This Row],[GT 3]])/Tabel2[[#This Row],[AW 3]]*10+Tabel2[[#This Row],[BONUS 3]]</f>
        <v>93.333333333333343</v>
      </c>
      <c r="AF149">
        <v>2</v>
      </c>
      <c r="AG149">
        <v>10</v>
      </c>
      <c r="AH149">
        <v>2</v>
      </c>
      <c r="AI149">
        <v>31</v>
      </c>
      <c r="AK149" s="23">
        <f>SUM(Tabel2[[#This Row],[V 4]]*10+Tabel2[[#This Row],[GT 4]])/Tabel2[[#This Row],[AW 4]]*10+Tabel2[[#This Row],[BONUS 4]]</f>
        <v>51</v>
      </c>
      <c r="AL149">
        <v>2</v>
      </c>
      <c r="AM149">
        <v>10</v>
      </c>
      <c r="AN149">
        <v>7</v>
      </c>
      <c r="AO149">
        <v>40</v>
      </c>
      <c r="AQ149" s="23">
        <f>SUM(Tabel2[[#This Row],[V 5]]*10+Tabel2[[#This Row],[GT 5]])/Tabel2[[#This Row],[AW 5]]*10+Tabel2[[#This Row],[BONUS 5]]</f>
        <v>110</v>
      </c>
      <c r="AS149">
        <v>1</v>
      </c>
      <c r="AW149" s="23">
        <f>SUM(Tabel2[[#This Row],[V 6]]*10+Tabel2[[#This Row],[GT 6]])/Tabel2[[#This Row],[AW 6]]*10+Tabel2[[#This Row],[BONUS 6]]</f>
        <v>0</v>
      </c>
      <c r="AY149">
        <v>1</v>
      </c>
      <c r="BC149" s="23">
        <f>SUM(Tabel2[[#This Row],[V 7]]*10+Tabel2[[#This Row],[GT 7]])/Tabel2[[#This Row],[AW 7]]*10+Tabel2[[#This Row],[BONUS 7]]</f>
        <v>0</v>
      </c>
      <c r="BE149">
        <v>1</v>
      </c>
      <c r="BI149" s="23">
        <f>SUM(Tabel2[[#This Row],[V 8]]*10+Tabel2[[#This Row],[GT 8]])/Tabel2[[#This Row],[AW 8]]*10+Tabel2[[#This Row],[BONUS 8]]</f>
        <v>0</v>
      </c>
      <c r="BK149">
        <v>1</v>
      </c>
      <c r="BO149" s="23">
        <f>SUM(Tabel2[[#This Row],[V 9]]*10+Tabel2[[#This Row],[GT 9]])/Tabel2[[#This Row],[AW 9]]*10+Tabel2[[#This Row],[BONUS 9]]</f>
        <v>0</v>
      </c>
      <c r="BQ149">
        <v>1</v>
      </c>
      <c r="BU149" s="23">
        <f>SUM(Tabel2[[#This Row],[V 10]]*10+Tabel2[[#This Row],[GT 10]])/Tabel2[[#This Row],[AW 10]]*10+Tabel2[[#This Row],[BONUS 10]]</f>
        <v>0</v>
      </c>
      <c r="BV1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9" s="22">
        <v>250</v>
      </c>
      <c r="BX149" s="30">
        <f>Tabel2[[#This Row],[Diploma]]-Tabel2[[#This Row],[Uitgeschreven]]</f>
        <v>0</v>
      </c>
      <c r="BY149" s="2" t="str">
        <f t="shared" si="4"/>
        <v>geen actie</v>
      </c>
      <c r="CA149" s="159">
        <f>Tabel2[[#This Row],[pnt t/m 2021/22]]</f>
        <v>217.5</v>
      </c>
      <c r="CB149" s="159">
        <f>Tabel2[[#This Row],[pnt 2022/2023]]</f>
        <v>254.33333333333334</v>
      </c>
      <c r="CC149" s="159">
        <f t="shared" si="5"/>
        <v>471.83333333333337</v>
      </c>
    </row>
    <row r="150" spans="1:85" x14ac:dyDescent="0.3">
      <c r="A150" s="22" t="s">
        <v>309</v>
      </c>
      <c r="B150" s="22" t="s">
        <v>165</v>
      </c>
      <c r="D150" s="22" t="s">
        <v>747</v>
      </c>
      <c r="E150" t="s">
        <v>321</v>
      </c>
      <c r="F150" s="22">
        <v>119083</v>
      </c>
      <c r="G150" s="25" t="s">
        <v>35</v>
      </c>
      <c r="H150" s="151">
        <f>Tabel2[[#This Row],[pnt t/m 2021/22]]+Tabel2[[#This Row],[pnt 2022/2023]]</f>
        <v>98.303571428571431</v>
      </c>
      <c r="I150">
        <v>2013</v>
      </c>
      <c r="J150">
        <v>2022</v>
      </c>
      <c r="K150" s="24">
        <f>Tabel2[[#This Row],[ijkdatum]]-Tabel2[[#This Row],[Geboren]]</f>
        <v>9</v>
      </c>
      <c r="L150" s="26">
        <f>Tabel2[[#This Row],[TTL 1]]+Tabel2[[#This Row],[TTL 2]]+Tabel2[[#This Row],[TTL 3]]+Tabel2[[#This Row],[TTL 4]]+Tabel2[[#This Row],[TTL 5]]+Tabel2[[#This Row],[TTL 6]]+Tabel2[[#This Row],[TTL 7]]+Tabel2[[#This Row],[TTL 8]]+Tabel2[[#This Row],[TTL 9]]+Tabel2[[#This Row],[TTL 10]]</f>
        <v>51.428571428571431</v>
      </c>
      <c r="M150" s="150">
        <v>46.875</v>
      </c>
      <c r="O150">
        <v>1</v>
      </c>
      <c r="S150" s="23">
        <f>SUM(Tabel2[[#This Row],[V 1]]*10+Tabel2[[#This Row],[GT 1]])/Tabel2[[#This Row],[AW 1]]*10+Tabel2[[#This Row],[BONUS 1]]</f>
        <v>0</v>
      </c>
      <c r="U150">
        <v>1</v>
      </c>
      <c r="Y150" s="23">
        <f>SUM(Tabel2[[#This Row],[V 2]]*10+Tabel2[[#This Row],[GT 2]])/Tabel2[[#This Row],[AW 2]]*10+Tabel2[[#This Row],[BONUS 2]]</f>
        <v>0</v>
      </c>
      <c r="AA150">
        <v>1</v>
      </c>
      <c r="AE150" s="23">
        <f>SUM(Tabel2[[#This Row],[V 3]]*10+Tabel2[[#This Row],[GT 3]])/Tabel2[[#This Row],[AW 3]]*10+Tabel2[[#This Row],[BONUS 3]]</f>
        <v>0</v>
      </c>
      <c r="AF150">
        <v>1</v>
      </c>
      <c r="AG150">
        <v>7</v>
      </c>
      <c r="AH150">
        <v>2</v>
      </c>
      <c r="AI150">
        <v>16</v>
      </c>
      <c r="AK150" s="23">
        <f>SUM(Tabel2[[#This Row],[V 4]]*10+Tabel2[[#This Row],[GT 4]])/Tabel2[[#This Row],[AW 4]]*10+Tabel2[[#This Row],[BONUS 4]]</f>
        <v>51.428571428571431</v>
      </c>
      <c r="AM150">
        <v>1</v>
      </c>
      <c r="AQ150" s="23">
        <f>SUM(Tabel2[[#This Row],[V 5]]*10+Tabel2[[#This Row],[GT 5]])/Tabel2[[#This Row],[AW 5]]*10+Tabel2[[#This Row],[BONUS 5]]</f>
        <v>0</v>
      </c>
      <c r="AS150">
        <v>1</v>
      </c>
      <c r="AW150" s="23">
        <f>SUM(Tabel2[[#This Row],[V 6]]*10+Tabel2[[#This Row],[GT 6]])/Tabel2[[#This Row],[AW 6]]*10+Tabel2[[#This Row],[BONUS 6]]</f>
        <v>0</v>
      </c>
      <c r="AY150">
        <v>1</v>
      </c>
      <c r="BC150" s="23">
        <f>SUM(Tabel2[[#This Row],[V 7]]*10+Tabel2[[#This Row],[GT 7]])/Tabel2[[#This Row],[AW 7]]*10+Tabel2[[#This Row],[BONUS 7]]</f>
        <v>0</v>
      </c>
      <c r="BE150">
        <v>1</v>
      </c>
      <c r="BI150" s="23">
        <f>SUM(Tabel2[[#This Row],[V 8]]*10+Tabel2[[#This Row],[GT 8]])/Tabel2[[#This Row],[AW 8]]*10+Tabel2[[#This Row],[BONUS 8]]</f>
        <v>0</v>
      </c>
      <c r="BK150">
        <v>1</v>
      </c>
      <c r="BO150" s="23">
        <f>SUM(Tabel2[[#This Row],[V 9]]*10+Tabel2[[#This Row],[GT 9]])/Tabel2[[#This Row],[AW 9]]*10+Tabel2[[#This Row],[BONUS 9]]</f>
        <v>0</v>
      </c>
      <c r="BQ150">
        <v>1</v>
      </c>
      <c r="BU150" s="23">
        <f>SUM(Tabel2[[#This Row],[V 10]]*10+Tabel2[[#This Row],[GT 10]])/Tabel2[[#This Row],[AW 10]]*10+Tabel2[[#This Row],[BONUS 10]]</f>
        <v>0</v>
      </c>
      <c r="BV1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0" s="22">
        <v>0</v>
      </c>
      <c r="BX150" s="30">
        <f>Tabel2[[#This Row],[Diploma]]-Tabel2[[#This Row],[Uitgeschreven]]</f>
        <v>0</v>
      </c>
      <c r="BY150" s="2" t="str">
        <f t="shared" si="4"/>
        <v>geen actie</v>
      </c>
      <c r="CA150" s="159">
        <f>Tabel2[[#This Row],[pnt t/m 2021/22]]</f>
        <v>46.875</v>
      </c>
      <c r="CB150" s="159">
        <f>Tabel2[[#This Row],[pnt 2022/2023]]</f>
        <v>51.428571428571431</v>
      </c>
      <c r="CC150" s="159">
        <f t="shared" si="5"/>
        <v>98.303571428571431</v>
      </c>
      <c r="CF150" s="22" t="s">
        <v>165</v>
      </c>
    </row>
    <row r="151" spans="1:85" x14ac:dyDescent="0.3">
      <c r="A151" s="22" t="s">
        <v>205</v>
      </c>
      <c r="B151" s="22" t="s">
        <v>165</v>
      </c>
      <c r="D151" s="22" t="s">
        <v>747</v>
      </c>
      <c r="E151" t="s">
        <v>189</v>
      </c>
      <c r="F151" s="22">
        <v>118092</v>
      </c>
      <c r="G151" s="25" t="s">
        <v>29</v>
      </c>
      <c r="H151" s="151">
        <f>Tabel2[[#This Row],[pnt t/m 2021/22]]+Tabel2[[#This Row],[pnt 2022/2023]]</f>
        <v>452.74603174603175</v>
      </c>
      <c r="I151">
        <v>2008</v>
      </c>
      <c r="J151">
        <v>2022</v>
      </c>
      <c r="K151" s="24">
        <f>Tabel2[[#This Row],[ijkdatum]]-Tabel2[[#This Row],[Geboren]]</f>
        <v>14</v>
      </c>
      <c r="L151" s="26">
        <f>Tabel2[[#This Row],[TTL 1]]+Tabel2[[#This Row],[TTL 2]]+Tabel2[[#This Row],[TTL 3]]+Tabel2[[#This Row],[TTL 4]]+Tabel2[[#This Row],[TTL 5]]+Tabel2[[#This Row],[TTL 6]]+Tabel2[[#This Row],[TTL 7]]+Tabel2[[#This Row],[TTL 8]]+Tabel2[[#This Row],[TTL 9]]+Tabel2[[#This Row],[TTL 10]]</f>
        <v>181</v>
      </c>
      <c r="M151" s="150">
        <v>271.74603174603175</v>
      </c>
      <c r="O151">
        <v>1</v>
      </c>
      <c r="S151" s="23">
        <f>SUM(Tabel2[[#This Row],[V 1]]*10+Tabel2[[#This Row],[GT 1]])/Tabel2[[#This Row],[AW 1]]*10+Tabel2[[#This Row],[BONUS 1]]</f>
        <v>0</v>
      </c>
      <c r="T151">
        <v>7</v>
      </c>
      <c r="U151">
        <v>10</v>
      </c>
      <c r="V151">
        <v>3</v>
      </c>
      <c r="W151">
        <v>23</v>
      </c>
      <c r="Y151" s="23">
        <f>SUM(Tabel2[[#This Row],[V 2]]*10+Tabel2[[#This Row],[GT 2]])/Tabel2[[#This Row],[AW 2]]*10+Tabel2[[#This Row],[BONUS 2]]</f>
        <v>53</v>
      </c>
      <c r="AA151">
        <v>1</v>
      </c>
      <c r="AE151" s="23">
        <f>SUM(Tabel2[[#This Row],[V 3]]*10+Tabel2[[#This Row],[GT 3]])/Tabel2[[#This Row],[AW 3]]*10+Tabel2[[#This Row],[BONUS 3]]</f>
        <v>0</v>
      </c>
      <c r="AG151">
        <v>1</v>
      </c>
      <c r="AK151" s="23">
        <f>SUM(Tabel2[[#This Row],[V 4]]*10+Tabel2[[#This Row],[GT 4]])/Tabel2[[#This Row],[AW 4]]*10+Tabel2[[#This Row],[BONUS 4]]</f>
        <v>0</v>
      </c>
      <c r="AL151">
        <v>6</v>
      </c>
      <c r="AM151">
        <v>8</v>
      </c>
      <c r="AN151">
        <v>3</v>
      </c>
      <c r="AO151">
        <v>26</v>
      </c>
      <c r="AQ151" s="23">
        <f>SUM(Tabel2[[#This Row],[V 5]]*10+Tabel2[[#This Row],[GT 5]])/Tabel2[[#This Row],[AW 5]]*10+Tabel2[[#This Row],[BONUS 5]]</f>
        <v>70</v>
      </c>
      <c r="AR151">
        <v>7</v>
      </c>
      <c r="AS151">
        <v>10</v>
      </c>
      <c r="AT151">
        <v>3</v>
      </c>
      <c r="AU151">
        <v>28</v>
      </c>
      <c r="AW151" s="23">
        <f>SUM(Tabel2[[#This Row],[V 6]]*10+Tabel2[[#This Row],[GT 6]])/Tabel2[[#This Row],[AW 6]]*10+Tabel2[[#This Row],[BONUS 6]]</f>
        <v>58</v>
      </c>
      <c r="AY151">
        <v>1</v>
      </c>
      <c r="BC151" s="23">
        <f>SUM(Tabel2[[#This Row],[V 7]]*10+Tabel2[[#This Row],[GT 7]])/Tabel2[[#This Row],[AW 7]]*10+Tabel2[[#This Row],[BONUS 7]]</f>
        <v>0</v>
      </c>
      <c r="BE151">
        <v>1</v>
      </c>
      <c r="BI151" s="23">
        <f>SUM(Tabel2[[#This Row],[V 8]]*10+Tabel2[[#This Row],[GT 8]])/Tabel2[[#This Row],[AW 8]]*10+Tabel2[[#This Row],[BONUS 8]]</f>
        <v>0</v>
      </c>
      <c r="BK151">
        <v>1</v>
      </c>
      <c r="BO151" s="23">
        <f>SUM(Tabel2[[#This Row],[V 9]]*10+Tabel2[[#This Row],[GT 9]])/Tabel2[[#This Row],[AW 9]]*10+Tabel2[[#This Row],[BONUS 9]]</f>
        <v>0</v>
      </c>
      <c r="BQ151">
        <v>1</v>
      </c>
      <c r="BU151" s="23">
        <f>SUM(Tabel2[[#This Row],[V 10]]*10+Tabel2[[#This Row],[GT 10]])/Tabel2[[#This Row],[AW 10]]*10+Tabel2[[#This Row],[BONUS 10]]</f>
        <v>0</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1" s="22">
        <v>250</v>
      </c>
      <c r="BX151" s="30">
        <f>Tabel2[[#This Row],[Diploma]]-Tabel2[[#This Row],[Uitgeschreven]]</f>
        <v>0</v>
      </c>
      <c r="BY151" s="2" t="str">
        <f t="shared" si="4"/>
        <v>geen actie</v>
      </c>
      <c r="CA151" s="159">
        <f>Tabel2[[#This Row],[pnt t/m 2021/22]]</f>
        <v>271.74603174603175</v>
      </c>
      <c r="CB151" s="159">
        <f>Tabel2[[#This Row],[pnt 2022/2023]]</f>
        <v>181</v>
      </c>
      <c r="CC151" s="159">
        <f t="shared" si="5"/>
        <v>452.74603174603175</v>
      </c>
      <c r="CF151" s="22" t="s">
        <v>165</v>
      </c>
    </row>
    <row r="152" spans="1:85" x14ac:dyDescent="0.3">
      <c r="A152" s="22" t="s">
        <v>246</v>
      </c>
      <c r="B152" s="22" t="s">
        <v>165</v>
      </c>
      <c r="D152" s="22" t="s">
        <v>747</v>
      </c>
      <c r="E152" t="s">
        <v>685</v>
      </c>
      <c r="F152" s="22">
        <v>120464</v>
      </c>
      <c r="G152" s="25" t="s">
        <v>59</v>
      </c>
      <c r="H152" s="23">
        <f>Tabel2[[#This Row],[pnt t/m 2021/22]]+Tabel2[[#This Row],[pnt 2022/2023]]</f>
        <v>53.75</v>
      </c>
      <c r="I152">
        <v>2013</v>
      </c>
      <c r="J152">
        <v>2022</v>
      </c>
      <c r="K152" s="24">
        <f>Tabel2[[#This Row],[ijkdatum]]-Tabel2[[#This Row],[Geboren]]</f>
        <v>9</v>
      </c>
      <c r="L152" s="26">
        <f>Tabel2[[#This Row],[TTL 1]]+Tabel2[[#This Row],[TTL 2]]+Tabel2[[#This Row],[TTL 3]]+Tabel2[[#This Row],[TTL 4]]+Tabel2[[#This Row],[TTL 5]]+Tabel2[[#This Row],[TTL 6]]+Tabel2[[#This Row],[TTL 7]]+Tabel2[[#This Row],[TTL 8]]+Tabel2[[#This Row],[TTL 9]]+Tabel2[[#This Row],[TTL 10]]</f>
        <v>53.75</v>
      </c>
      <c r="M152" s="162"/>
      <c r="O152">
        <v>1</v>
      </c>
      <c r="S152" s="162">
        <f>SUM(Tabel2[[#This Row],[V 1]]*10+Tabel2[[#This Row],[GT 1]])/Tabel2[[#This Row],[AW 1]]*10+Tabel2[[#This Row],[BONUS 1]]</f>
        <v>0</v>
      </c>
      <c r="U152">
        <v>1</v>
      </c>
      <c r="Y152" s="23">
        <f>SUM(Tabel2[[#This Row],[V 2]]*10+Tabel2[[#This Row],[GT 2]])/Tabel2[[#This Row],[AW 2]]*10+Tabel2[[#This Row],[BONUS 2]]</f>
        <v>0</v>
      </c>
      <c r="AA152">
        <v>1</v>
      </c>
      <c r="AE152" s="23">
        <f>SUM(Tabel2[[#This Row],[V 3]]*10+Tabel2[[#This Row],[GT 3]])/Tabel2[[#This Row],[AW 3]]*10+Tabel2[[#This Row],[BONUS 3]]</f>
        <v>0</v>
      </c>
      <c r="AF152">
        <v>12</v>
      </c>
      <c r="AG152">
        <v>8</v>
      </c>
      <c r="AH152">
        <v>2</v>
      </c>
      <c r="AI152">
        <v>23</v>
      </c>
      <c r="AK152" s="23">
        <f>SUM(Tabel2[[#This Row],[V 4]]*10+Tabel2[[#This Row],[GT 4]])/Tabel2[[#This Row],[AW 4]]*10+Tabel2[[#This Row],[BONUS 4]]</f>
        <v>53.75</v>
      </c>
      <c r="AM152">
        <v>1</v>
      </c>
      <c r="AQ152" s="23">
        <f>SUM(Tabel2[[#This Row],[V 5]]*10+Tabel2[[#This Row],[GT 5]])/Tabel2[[#This Row],[AW 5]]*10+Tabel2[[#This Row],[BONUS 5]]</f>
        <v>0</v>
      </c>
      <c r="AS152">
        <v>1</v>
      </c>
      <c r="AW152" s="23">
        <f>SUM(Tabel2[[#This Row],[V 6]]*10+Tabel2[[#This Row],[GT 6]])/Tabel2[[#This Row],[AW 6]]*10+Tabel2[[#This Row],[BONUS 6]]</f>
        <v>0</v>
      </c>
      <c r="AY152">
        <v>1</v>
      </c>
      <c r="BC152" s="23">
        <f>SUM(Tabel2[[#This Row],[V 7]]*10+Tabel2[[#This Row],[GT 7]])/Tabel2[[#This Row],[AW 7]]*10+Tabel2[[#This Row],[BONUS 7]]</f>
        <v>0</v>
      </c>
      <c r="BE152">
        <v>1</v>
      </c>
      <c r="BI152" s="23">
        <f>SUM(Tabel2[[#This Row],[V 8]]*10+Tabel2[[#This Row],[GT 8]])/Tabel2[[#This Row],[AW 8]]*10+Tabel2[[#This Row],[BONUS 8]]</f>
        <v>0</v>
      </c>
      <c r="BK152">
        <v>1</v>
      </c>
      <c r="BO152" s="23">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2" s="22">
        <v>0</v>
      </c>
      <c r="BX152" s="22">
        <f>Tabel2[[#This Row],[Diploma]]-Tabel2[[#This Row],[Uitgeschreven]]</f>
        <v>0</v>
      </c>
      <c r="BY152" s="165" t="str">
        <f t="shared" si="4"/>
        <v>geen actie</v>
      </c>
      <c r="CA152" s="159">
        <f>Tabel2[[#This Row],[pnt t/m 2021/22]]</f>
        <v>0</v>
      </c>
      <c r="CB152" s="159">
        <f>Tabel2[[#This Row],[pnt 2022/2023]]</f>
        <v>53.75</v>
      </c>
      <c r="CC152" s="159">
        <f t="shared" si="5"/>
        <v>53.75</v>
      </c>
      <c r="CF152" s="22" t="s">
        <v>165</v>
      </c>
    </row>
    <row r="153" spans="1:85" x14ac:dyDescent="0.3">
      <c r="A153" s="22" t="s">
        <v>246</v>
      </c>
      <c r="B153" s="22" t="s">
        <v>165</v>
      </c>
      <c r="D153" s="22" t="s">
        <v>746</v>
      </c>
      <c r="E153" t="s">
        <v>262</v>
      </c>
      <c r="F153" s="22">
        <v>118873</v>
      </c>
      <c r="G153" s="25" t="s">
        <v>59</v>
      </c>
      <c r="H153" s="151">
        <f>Tabel2[[#This Row],[pnt t/m 2021/22]]+Tabel2[[#This Row],[pnt 2022/2023]]</f>
        <v>85</v>
      </c>
      <c r="I153">
        <v>2008</v>
      </c>
      <c r="J153">
        <v>2022</v>
      </c>
      <c r="K153" s="24">
        <f>Tabel2[[#This Row],[ijkdatum]]-Tabel2[[#This Row],[Geboren]]</f>
        <v>14</v>
      </c>
      <c r="L153" s="26">
        <f>Tabel2[[#This Row],[TTL 1]]+Tabel2[[#This Row],[TTL 2]]+Tabel2[[#This Row],[TTL 3]]+Tabel2[[#This Row],[TTL 4]]+Tabel2[[#This Row],[TTL 5]]+Tabel2[[#This Row],[TTL 6]]+Tabel2[[#This Row],[TTL 7]]+Tabel2[[#This Row],[TTL 8]]+Tabel2[[#This Row],[TTL 9]]+Tabel2[[#This Row],[TTL 10]]</f>
        <v>0</v>
      </c>
      <c r="M153" s="150">
        <v>85</v>
      </c>
      <c r="O153">
        <v>1</v>
      </c>
      <c r="S153" s="2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G153">
        <v>1</v>
      </c>
      <c r="AK153" s="23">
        <f>SUM(Tabel2[[#This Row],[V 4]]*10+Tabel2[[#This Row],[GT 4]])/Tabel2[[#This Row],[AW 4]]*10+Tabel2[[#This Row],[BONUS 4]]</f>
        <v>0</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3" s="22">
        <v>0</v>
      </c>
      <c r="BX153" s="30">
        <f>Tabel2[[#This Row],[Diploma]]-Tabel2[[#This Row],[Uitgeschreven]]</f>
        <v>0</v>
      </c>
      <c r="BY153" s="2" t="str">
        <f t="shared" si="4"/>
        <v>geen actie</v>
      </c>
      <c r="CA153" s="159">
        <f>Tabel2[[#This Row],[pnt t/m 2021/22]]</f>
        <v>85</v>
      </c>
      <c r="CB153" s="159">
        <f>Tabel2[[#This Row],[pnt 2022/2023]]</f>
        <v>0</v>
      </c>
      <c r="CC153" s="159">
        <f t="shared" si="5"/>
        <v>85</v>
      </c>
      <c r="CF153" s="22" t="s">
        <v>165</v>
      </c>
    </row>
    <row r="154" spans="1:85" x14ac:dyDescent="0.3">
      <c r="A154" s="22" t="s">
        <v>206</v>
      </c>
      <c r="B154" s="22" t="s">
        <v>165</v>
      </c>
      <c r="D154" s="22" t="s">
        <v>746</v>
      </c>
      <c r="E154" t="s">
        <v>231</v>
      </c>
      <c r="G154" s="25" t="s">
        <v>23</v>
      </c>
      <c r="H154" s="151">
        <f>Tabel2[[#This Row],[pnt t/m 2021/22]]+Tabel2[[#This Row],[pnt 2022/2023]]</f>
        <v>77.5</v>
      </c>
      <c r="I154">
        <v>2008</v>
      </c>
      <c r="J154">
        <v>2022</v>
      </c>
      <c r="K154" s="24">
        <f>Tabel2[[#This Row],[ijkdatum]]-Tabel2[[#This Row],[Geboren]]</f>
        <v>14</v>
      </c>
      <c r="L154" s="26">
        <f>Tabel2[[#This Row],[TTL 1]]+Tabel2[[#This Row],[TTL 2]]+Tabel2[[#This Row],[TTL 3]]+Tabel2[[#This Row],[TTL 4]]+Tabel2[[#This Row],[TTL 5]]+Tabel2[[#This Row],[TTL 6]]+Tabel2[[#This Row],[TTL 7]]+Tabel2[[#This Row],[TTL 8]]+Tabel2[[#This Row],[TTL 9]]+Tabel2[[#This Row],[TTL 10]]</f>
        <v>0</v>
      </c>
      <c r="M154" s="160">
        <v>77.5</v>
      </c>
      <c r="O154">
        <v>1</v>
      </c>
      <c r="S154" s="23">
        <f>SUM(Tabel2[[#This Row],[V 1]]*10+Tabel2[[#This Row],[GT 1]])/Tabel2[[#This Row],[AW 1]]*10+Tabel2[[#This Row],[BONUS 1]]</f>
        <v>0</v>
      </c>
      <c r="U154">
        <v>1</v>
      </c>
      <c r="Y154" s="23">
        <f>SUM(Tabel2[[#This Row],[V 2]]*10+Tabel2[[#This Row],[GT 2]])/Tabel2[[#This Row],[AW 2]]*10+Tabel2[[#This Row],[BONUS 2]]</f>
        <v>0</v>
      </c>
      <c r="AA154">
        <v>1</v>
      </c>
      <c r="AE154" s="23">
        <f>SUM(Tabel2[[#This Row],[V 3]]*10+Tabel2[[#This Row],[GT 3]])/Tabel2[[#This Row],[AW 3]]*10+Tabel2[[#This Row],[BONUS 3]]</f>
        <v>0</v>
      </c>
      <c r="AG154">
        <v>1</v>
      </c>
      <c r="AK154" s="23">
        <f>SUM(Tabel2[[#This Row],[V 4]]*10+Tabel2[[#This Row],[GT 4]])/Tabel2[[#This Row],[AW 4]]*10+Tabel2[[#This Row],[BONUS 4]]</f>
        <v>0</v>
      </c>
      <c r="AM154">
        <v>1</v>
      </c>
      <c r="AQ154" s="23">
        <f>SUM(Tabel2[[#This Row],[V 5]]*10+Tabel2[[#This Row],[GT 5]])/Tabel2[[#This Row],[AW 5]]*10+Tabel2[[#This Row],[BONUS 5]]</f>
        <v>0</v>
      </c>
      <c r="AS154">
        <v>1</v>
      </c>
      <c r="AW154" s="23">
        <f>SUM(Tabel2[[#This Row],[V 6]]*10+Tabel2[[#This Row],[GT 6]])/Tabel2[[#This Row],[AW 6]]*10+Tabel2[[#This Row],[BONUS 6]]</f>
        <v>0</v>
      </c>
      <c r="AY154">
        <v>1</v>
      </c>
      <c r="BC154" s="23">
        <f>SUM(Tabel2[[#This Row],[V 7]]*10+Tabel2[[#This Row],[GT 7]])/Tabel2[[#This Row],[AW 7]]*10+Tabel2[[#This Row],[BONUS 7]]</f>
        <v>0</v>
      </c>
      <c r="BE154">
        <v>1</v>
      </c>
      <c r="BI154" s="23">
        <f>SUM(Tabel2[[#This Row],[V 8]]*10+Tabel2[[#This Row],[GT 8]])/Tabel2[[#This Row],[AW 8]]*10+Tabel2[[#This Row],[BONUS 8]]</f>
        <v>0</v>
      </c>
      <c r="BK154">
        <v>1</v>
      </c>
      <c r="BO154" s="23">
        <f>SUM(Tabel2[[#This Row],[V 9]]*10+Tabel2[[#This Row],[GT 9]])/Tabel2[[#This Row],[AW 9]]*10+Tabel2[[#This Row],[BONUS 9]]</f>
        <v>0</v>
      </c>
      <c r="BQ154">
        <v>1</v>
      </c>
      <c r="BU154" s="23">
        <f>SUM(Tabel2[[#This Row],[V 10]]*10+Tabel2[[#This Row],[GT 10]])/Tabel2[[#This Row],[AW 10]]*10+Tabel2[[#This Row],[BONUS 10]]</f>
        <v>0</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4" s="22">
        <v>0</v>
      </c>
      <c r="BX154" s="30">
        <f>Tabel2[[#This Row],[Diploma]]-Tabel2[[#This Row],[Uitgeschreven]]</f>
        <v>0</v>
      </c>
      <c r="BY154" s="2" t="str">
        <f t="shared" si="4"/>
        <v>geen actie</v>
      </c>
      <c r="CA154" s="159">
        <f>Tabel2[[#This Row],[pnt t/m 2021/22]]</f>
        <v>77.5</v>
      </c>
      <c r="CB154" s="159">
        <f>Tabel2[[#This Row],[pnt 2022/2023]]</f>
        <v>0</v>
      </c>
      <c r="CC154" s="159">
        <f t="shared" si="5"/>
        <v>77.5</v>
      </c>
      <c r="CF154" s="22" t="s">
        <v>165</v>
      </c>
    </row>
    <row r="155" spans="1:85" x14ac:dyDescent="0.3">
      <c r="A155" s="22" t="s">
        <v>205</v>
      </c>
      <c r="B155" s="22" t="s">
        <v>165</v>
      </c>
      <c r="D155" s="22" t="s">
        <v>747</v>
      </c>
      <c r="E155" t="s">
        <v>190</v>
      </c>
      <c r="F155" s="22">
        <v>117558</v>
      </c>
      <c r="G155" s="25" t="s">
        <v>49</v>
      </c>
      <c r="H155" s="151">
        <f>Tabel2[[#This Row],[pnt t/m 2021/22]]+Tabel2[[#This Row],[pnt 2022/2023]]</f>
        <v>2492.9675324675304</v>
      </c>
      <c r="I155">
        <v>2006</v>
      </c>
      <c r="J155">
        <v>2022</v>
      </c>
      <c r="K155" s="24">
        <f>Tabel2[[#This Row],[ijkdatum]]-Tabel2[[#This Row],[Geboren]]</f>
        <v>16</v>
      </c>
      <c r="L155" s="26">
        <f>Tabel2[[#This Row],[TTL 1]]+Tabel2[[#This Row],[TTL 2]]+Tabel2[[#This Row],[TTL 3]]+Tabel2[[#This Row],[TTL 4]]+Tabel2[[#This Row],[TTL 5]]+Tabel2[[#This Row],[TTL 6]]+Tabel2[[#This Row],[TTL 7]]+Tabel2[[#This Row],[TTL 8]]+Tabel2[[#This Row],[TTL 9]]+Tabel2[[#This Row],[TTL 10]]</f>
        <v>113</v>
      </c>
      <c r="M155" s="160">
        <v>2379.9675324675304</v>
      </c>
      <c r="O155">
        <v>1</v>
      </c>
      <c r="S155" s="23">
        <f>SUM(Tabel2[[#This Row],[V 1]]*10+Tabel2[[#This Row],[GT 1]])/Tabel2[[#This Row],[AW 1]]*10+Tabel2[[#This Row],[BONUS 1]]</f>
        <v>0</v>
      </c>
      <c r="U155">
        <v>1</v>
      </c>
      <c r="Y155" s="23">
        <f>SUM(Tabel2[[#This Row],[V 2]]*10+Tabel2[[#This Row],[GT 2]])/Tabel2[[#This Row],[AW 2]]*10+Tabel2[[#This Row],[BONUS 2]]</f>
        <v>0</v>
      </c>
      <c r="Z155">
        <v>7</v>
      </c>
      <c r="AA155">
        <v>10</v>
      </c>
      <c r="AB155">
        <v>7</v>
      </c>
      <c r="AC155">
        <v>43</v>
      </c>
      <c r="AE155" s="23">
        <f>SUM(Tabel2[[#This Row],[V 3]]*10+Tabel2[[#This Row],[GT 3]])/Tabel2[[#This Row],[AW 3]]*10+Tabel2[[#This Row],[BONUS 3]]</f>
        <v>113</v>
      </c>
      <c r="AG155">
        <v>1</v>
      </c>
      <c r="AK155" s="23">
        <f>SUM(Tabel2[[#This Row],[V 4]]*10+Tabel2[[#This Row],[GT 4]])/Tabel2[[#This Row],[AW 4]]*10+Tabel2[[#This Row],[BONUS 4]]</f>
        <v>0</v>
      </c>
      <c r="AM155">
        <v>1</v>
      </c>
      <c r="AQ155" s="23">
        <f>SUM(Tabel2[[#This Row],[V 5]]*10+Tabel2[[#This Row],[GT 5]])/Tabel2[[#This Row],[AW 5]]*10+Tabel2[[#This Row],[BONUS 5]]</f>
        <v>0</v>
      </c>
      <c r="AS155">
        <v>1</v>
      </c>
      <c r="AW155" s="23">
        <f>SUM(Tabel2[[#This Row],[V 6]]*10+Tabel2[[#This Row],[GT 6]])/Tabel2[[#This Row],[AW 6]]*10+Tabel2[[#This Row],[BONUS 6]]</f>
        <v>0</v>
      </c>
      <c r="AY155">
        <v>1</v>
      </c>
      <c r="BC155" s="23">
        <f>SUM(Tabel2[[#This Row],[V 7]]*10+Tabel2[[#This Row],[GT 7]])/Tabel2[[#This Row],[AW 7]]*10+Tabel2[[#This Row],[BONUS 7]]</f>
        <v>0</v>
      </c>
      <c r="BE155">
        <v>1</v>
      </c>
      <c r="BI155" s="23">
        <f>SUM(Tabel2[[#This Row],[V 8]]*10+Tabel2[[#This Row],[GT 8]])/Tabel2[[#This Row],[AW 8]]*10+Tabel2[[#This Row],[BONUS 8]]</f>
        <v>0</v>
      </c>
      <c r="BK155">
        <v>1</v>
      </c>
      <c r="BO155" s="23">
        <f>SUM(Tabel2[[#This Row],[V 9]]*10+Tabel2[[#This Row],[GT 9]])/Tabel2[[#This Row],[AW 9]]*10+Tabel2[[#This Row],[BONUS 9]]</f>
        <v>0</v>
      </c>
      <c r="BQ155">
        <v>1</v>
      </c>
      <c r="BU155" s="23">
        <f>SUM(Tabel2[[#This Row],[V 10]]*10+Tabel2[[#This Row],[GT 10]])/Tabel2[[#This Row],[AW 10]]*10+Tabel2[[#This Row],[BONUS 10]]</f>
        <v>0</v>
      </c>
      <c r="BV1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55" s="22">
        <v>2000</v>
      </c>
      <c r="BX155" s="30">
        <f>Tabel2[[#This Row],[Diploma]]-Tabel2[[#This Row],[Uitgeschreven]]</f>
        <v>0</v>
      </c>
      <c r="BY155" s="2" t="str">
        <f t="shared" si="4"/>
        <v>geen actie</v>
      </c>
      <c r="CA155" s="159">
        <f>Tabel2[[#This Row],[pnt t/m 2021/22]]</f>
        <v>2379.9675324675304</v>
      </c>
      <c r="CB155" s="159">
        <f>Tabel2[[#This Row],[pnt 2022/2023]]</f>
        <v>113</v>
      </c>
      <c r="CC155" s="159">
        <f t="shared" si="5"/>
        <v>2492.9675324675304</v>
      </c>
    </row>
    <row r="156" spans="1:85" x14ac:dyDescent="0.3">
      <c r="A156" s="22" t="s">
        <v>206</v>
      </c>
      <c r="D156" s="22" t="s">
        <v>749</v>
      </c>
      <c r="E156" t="s">
        <v>645</v>
      </c>
      <c r="F156" s="22">
        <v>120282</v>
      </c>
      <c r="G156" s="25" t="s">
        <v>49</v>
      </c>
      <c r="H156" s="151">
        <f>Tabel2[[#This Row],[pnt t/m 2021/22]]+Tabel2[[#This Row],[pnt 2022/2023]]</f>
        <v>222.59615384615381</v>
      </c>
      <c r="I156">
        <v>2015</v>
      </c>
      <c r="J156">
        <v>2022</v>
      </c>
      <c r="K156" s="24">
        <f>Tabel2[[#This Row],[ijkdatum]]-Tabel2[[#This Row],[Geboren]]</f>
        <v>7</v>
      </c>
      <c r="L156" s="26">
        <f>Tabel2[[#This Row],[TTL 1]]+Tabel2[[#This Row],[TTL 2]]+Tabel2[[#This Row],[TTL 3]]+Tabel2[[#This Row],[TTL 4]]+Tabel2[[#This Row],[TTL 5]]+Tabel2[[#This Row],[TTL 6]]+Tabel2[[#This Row],[TTL 7]]+Tabel2[[#This Row],[TTL 8]]+Tabel2[[#This Row],[TTL 9]]+Tabel2[[#This Row],[TTL 10]]</f>
        <v>222.59615384615381</v>
      </c>
      <c r="M156" s="150"/>
      <c r="O156">
        <v>1</v>
      </c>
      <c r="S156" s="23">
        <f>SUM(Tabel2[[#This Row],[V 1]]*10+Tabel2[[#This Row],[GT 1]])/Tabel2[[#This Row],[AW 1]]*10+Tabel2[[#This Row],[BONUS 1]]</f>
        <v>0</v>
      </c>
      <c r="T156">
        <v>10</v>
      </c>
      <c r="U156">
        <v>13</v>
      </c>
      <c r="V156">
        <v>1</v>
      </c>
      <c r="W156">
        <v>47</v>
      </c>
      <c r="Y156" s="23">
        <f>SUM(Tabel2[[#This Row],[V 2]]*10+Tabel2[[#This Row],[GT 2]])/Tabel2[[#This Row],[AW 2]]*10+Tabel2[[#This Row],[BONUS 2]]</f>
        <v>43.846153846153854</v>
      </c>
      <c r="Z156">
        <v>10</v>
      </c>
      <c r="AA156">
        <v>12</v>
      </c>
      <c r="AB156">
        <v>6</v>
      </c>
      <c r="AC156">
        <v>44</v>
      </c>
      <c r="AE156" s="23">
        <f>SUM(Tabel2[[#This Row],[V 3]]*10+Tabel2[[#This Row],[GT 3]])/Tabel2[[#This Row],[AW 3]]*10+Tabel2[[#This Row],[BONUS 3]]</f>
        <v>86.666666666666657</v>
      </c>
      <c r="AG156">
        <v>1</v>
      </c>
      <c r="AK156" s="23">
        <f>SUM(Tabel2[[#This Row],[V 4]]*10+Tabel2[[#This Row],[GT 4]])/Tabel2[[#This Row],[AW 4]]*10+Tabel2[[#This Row],[BONUS 4]]</f>
        <v>0</v>
      </c>
      <c r="AL156">
        <v>10</v>
      </c>
      <c r="AM156">
        <v>9</v>
      </c>
      <c r="AN156">
        <v>3</v>
      </c>
      <c r="AO156">
        <v>27</v>
      </c>
      <c r="AQ156" s="23">
        <f>SUM(Tabel2[[#This Row],[V 5]]*10+Tabel2[[#This Row],[GT 5]])/Tabel2[[#This Row],[AW 5]]*10+Tabel2[[#This Row],[BONUS 5]]</f>
        <v>63.333333333333329</v>
      </c>
      <c r="AS156">
        <v>1</v>
      </c>
      <c r="AW156" s="23">
        <f>SUM(Tabel2[[#This Row],[V 6]]*10+Tabel2[[#This Row],[GT 6]])/Tabel2[[#This Row],[AW 6]]*10+Tabel2[[#This Row],[BONUS 6]]</f>
        <v>0</v>
      </c>
      <c r="AX156">
        <v>9</v>
      </c>
      <c r="AY156">
        <v>8</v>
      </c>
      <c r="AZ156">
        <v>0</v>
      </c>
      <c r="BA156">
        <v>23</v>
      </c>
      <c r="BC156" s="23">
        <f>SUM(Tabel2[[#This Row],[V 7]]*10+Tabel2[[#This Row],[GT 7]])/Tabel2[[#This Row],[AW 7]]*10+Tabel2[[#This Row],[BONUS 7]]</f>
        <v>28.75</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30">
        <f>Tabel2[[#This Row],[Diploma]]-Tabel2[[#This Row],[Uitgeschreven]]</f>
        <v>0</v>
      </c>
      <c r="BY156" s="2" t="str">
        <f t="shared" si="4"/>
        <v>geen actie</v>
      </c>
      <c r="CA156" s="159">
        <f>Tabel2[[#This Row],[pnt t/m 2021/22]]</f>
        <v>0</v>
      </c>
      <c r="CB156" s="159">
        <f>Tabel2[[#This Row],[pnt 2022/2023]]</f>
        <v>222.59615384615381</v>
      </c>
      <c r="CC156" s="159">
        <f t="shared" si="5"/>
        <v>222.59615384615381</v>
      </c>
    </row>
    <row r="157" spans="1:85" x14ac:dyDescent="0.3">
      <c r="A157" s="22" t="s">
        <v>283</v>
      </c>
      <c r="B157" s="22" t="s">
        <v>165</v>
      </c>
      <c r="D157" s="22" t="s">
        <v>746</v>
      </c>
      <c r="E157" t="s">
        <v>303</v>
      </c>
      <c r="F157" s="22">
        <v>119503</v>
      </c>
      <c r="G157" s="25" t="s">
        <v>37</v>
      </c>
      <c r="H157" s="151">
        <f>Tabel2[[#This Row],[pnt t/m 2021/22]]+Tabel2[[#This Row],[pnt 2022/2023]]</f>
        <v>105.83333333333334</v>
      </c>
      <c r="I157">
        <v>2003</v>
      </c>
      <c r="J157">
        <v>2022</v>
      </c>
      <c r="K157" s="24">
        <f>Tabel2[[#This Row],[ijkdatum]]-Tabel2[[#This Row],[Geboren]]</f>
        <v>19</v>
      </c>
      <c r="L157" s="26">
        <f>Tabel2[[#This Row],[TTL 1]]+Tabel2[[#This Row],[TTL 2]]+Tabel2[[#This Row],[TTL 3]]+Tabel2[[#This Row],[TTL 4]]+Tabel2[[#This Row],[TTL 5]]+Tabel2[[#This Row],[TTL 6]]+Tabel2[[#This Row],[TTL 7]]+Tabel2[[#This Row],[TTL 8]]+Tabel2[[#This Row],[TTL 9]]+Tabel2[[#This Row],[TTL 10]]</f>
        <v>0</v>
      </c>
      <c r="M157" s="150">
        <v>105.83333333333334</v>
      </c>
      <c r="O157">
        <v>1</v>
      </c>
      <c r="S157" s="23">
        <f>SUM(Tabel2[[#This Row],[V 1]]*10+Tabel2[[#This Row],[GT 1]])/Tabel2[[#This Row],[AW 1]]*10+Tabel2[[#This Row],[BONUS 1]]</f>
        <v>0</v>
      </c>
      <c r="U157">
        <v>1</v>
      </c>
      <c r="Y157" s="23">
        <f>SUM(Tabel2[[#This Row],[V 2]]*10+Tabel2[[#This Row],[GT 2]])/Tabel2[[#This Row],[AW 2]]*10+Tabel2[[#This Row],[BONUS 2]]</f>
        <v>0</v>
      </c>
      <c r="AA157">
        <v>1</v>
      </c>
      <c r="AE157" s="23">
        <f>SUM(Tabel2[[#This Row],[V 3]]*10+Tabel2[[#This Row],[GT 3]])/Tabel2[[#This Row],[AW 3]]*10+Tabel2[[#This Row],[BONUS 3]]</f>
        <v>0</v>
      </c>
      <c r="AG157">
        <v>1</v>
      </c>
      <c r="AK157" s="23">
        <f>SUM(Tabel2[[#This Row],[V 4]]*10+Tabel2[[#This Row],[GT 4]])/Tabel2[[#This Row],[AW 4]]*10+Tabel2[[#This Row],[BONUS 4]]</f>
        <v>0</v>
      </c>
      <c r="AM157">
        <v>1</v>
      </c>
      <c r="AQ157" s="23">
        <f>SUM(Tabel2[[#This Row],[V 5]]*10+Tabel2[[#This Row],[GT 5]])/Tabel2[[#This Row],[AW 5]]*10+Tabel2[[#This Row],[BONUS 5]]</f>
        <v>0</v>
      </c>
      <c r="AS157">
        <v>1</v>
      </c>
      <c r="AW157" s="23">
        <f>SUM(Tabel2[[#This Row],[V 6]]*10+Tabel2[[#This Row],[GT 6]])/Tabel2[[#This Row],[AW 6]]*10+Tabel2[[#This Row],[BONUS 6]]</f>
        <v>0</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7" s="22">
        <v>0</v>
      </c>
      <c r="BX157" s="30">
        <f>Tabel2[[#This Row],[Diploma]]-Tabel2[[#This Row],[Uitgeschreven]]</f>
        <v>0</v>
      </c>
      <c r="BY157" s="2" t="str">
        <f t="shared" si="4"/>
        <v>geen actie</v>
      </c>
      <c r="CA157" s="159">
        <f>Tabel2[[#This Row],[pnt t/m 2021/22]]</f>
        <v>105.83333333333334</v>
      </c>
      <c r="CB157" s="159">
        <f>Tabel2[[#This Row],[pnt 2022/2023]]</f>
        <v>0</v>
      </c>
      <c r="CC157" s="159">
        <f t="shared" si="5"/>
        <v>105.83333333333334</v>
      </c>
      <c r="CG157" t="s">
        <v>165</v>
      </c>
    </row>
    <row r="158" spans="1:85" x14ac:dyDescent="0.3">
      <c r="A158" s="22" t="s">
        <v>246</v>
      </c>
      <c r="B158" s="22" t="s">
        <v>165</v>
      </c>
      <c r="D158" s="22" t="s">
        <v>749</v>
      </c>
      <c r="E158" t="s">
        <v>279</v>
      </c>
      <c r="G158" s="25" t="s">
        <v>87</v>
      </c>
      <c r="H158" s="151">
        <f>Tabel2[[#This Row],[pnt t/m 2021/22]]+Tabel2[[#This Row],[pnt 2022/2023]]</f>
        <v>269.56060606060606</v>
      </c>
      <c r="I158">
        <v>2010</v>
      </c>
      <c r="J158">
        <v>2022</v>
      </c>
      <c r="K158" s="24">
        <f>Tabel2[[#This Row],[ijkdatum]]-Tabel2[[#This Row],[Geboren]]</f>
        <v>12</v>
      </c>
      <c r="L158" s="26">
        <f>Tabel2[[#This Row],[TTL 1]]+Tabel2[[#This Row],[TTL 2]]+Tabel2[[#This Row],[TTL 3]]+Tabel2[[#This Row],[TTL 4]]+Tabel2[[#This Row],[TTL 5]]+Tabel2[[#This Row],[TTL 6]]+Tabel2[[#This Row],[TTL 7]]+Tabel2[[#This Row],[TTL 8]]+Tabel2[[#This Row],[TTL 9]]+Tabel2[[#This Row],[TTL 10]]</f>
        <v>116</v>
      </c>
      <c r="M158" s="160">
        <v>153.56060606060606</v>
      </c>
      <c r="N158">
        <v>7</v>
      </c>
      <c r="O158">
        <v>10</v>
      </c>
      <c r="P158">
        <v>1</v>
      </c>
      <c r="Q158">
        <v>18</v>
      </c>
      <c r="S158" s="23">
        <f>SUM(Tabel2[[#This Row],[V 1]]*10+Tabel2[[#This Row],[GT 1]])/Tabel2[[#This Row],[AW 1]]*10+Tabel2[[#This Row],[BONUS 1]]</f>
        <v>28</v>
      </c>
      <c r="T158">
        <v>13</v>
      </c>
      <c r="U158">
        <v>11</v>
      </c>
      <c r="V158">
        <v>2</v>
      </c>
      <c r="W158">
        <v>21</v>
      </c>
      <c r="Y158" s="23">
        <f>SUM(Tabel2[[#This Row],[V 2]]*10+Tabel2[[#This Row],[GT 2]])/Tabel2[[#This Row],[AW 2]]*10+Tabel2[[#This Row],[BONUS 2]]</f>
        <v>37.272727272727273</v>
      </c>
      <c r="AA158">
        <v>1</v>
      </c>
      <c r="AE158" s="23">
        <f>SUM(Tabel2[[#This Row],[V 3]]*10+Tabel2[[#This Row],[GT 3]])/Tabel2[[#This Row],[AW 3]]*10+Tabel2[[#This Row],[BONUS 3]]</f>
        <v>0</v>
      </c>
      <c r="AF158">
        <v>6</v>
      </c>
      <c r="AG158">
        <v>11</v>
      </c>
      <c r="AH158">
        <v>0</v>
      </c>
      <c r="AI158">
        <v>14</v>
      </c>
      <c r="AK158" s="23">
        <f>SUM(Tabel2[[#This Row],[V 4]]*10+Tabel2[[#This Row],[GT 4]])/Tabel2[[#This Row],[AW 4]]*10+Tabel2[[#This Row],[BONUS 4]]</f>
        <v>12.727272727272727</v>
      </c>
      <c r="AM158">
        <v>1</v>
      </c>
      <c r="AQ158" s="23">
        <f>SUM(Tabel2[[#This Row],[V 5]]*10+Tabel2[[#This Row],[GT 5]])/Tabel2[[#This Row],[AW 5]]*10+Tabel2[[#This Row],[BONUS 5]]</f>
        <v>0</v>
      </c>
      <c r="AS158">
        <v>1</v>
      </c>
      <c r="AW158" s="23">
        <f>SUM(Tabel2[[#This Row],[V 6]]*10+Tabel2[[#This Row],[GT 6]])/Tabel2[[#This Row],[AW 6]]*10+Tabel2[[#This Row],[BONUS 6]]</f>
        <v>0</v>
      </c>
      <c r="AX158">
        <v>16</v>
      </c>
      <c r="AY158">
        <v>15</v>
      </c>
      <c r="AZ158">
        <v>2</v>
      </c>
      <c r="BA158">
        <v>37</v>
      </c>
      <c r="BC158" s="23">
        <f>SUM(Tabel2[[#This Row],[V 7]]*10+Tabel2[[#This Row],[GT 7]])/Tabel2[[#This Row],[AW 7]]*10+Tabel2[[#This Row],[BONUS 7]]</f>
        <v>38</v>
      </c>
      <c r="BE158">
        <v>1</v>
      </c>
      <c r="BI158" s="23">
        <f>SUM(Tabel2[[#This Row],[V 8]]*10+Tabel2[[#This Row],[GT 8]])/Tabel2[[#This Row],[AW 8]]*10+Tabel2[[#This Row],[BONUS 8]]</f>
        <v>0</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8" s="22">
        <v>0</v>
      </c>
      <c r="BX158" s="30">
        <f>Tabel2[[#This Row],[Diploma]]-Tabel2[[#This Row],[Uitgeschreven]]</f>
        <v>250</v>
      </c>
      <c r="BY158" s="2" t="str">
        <f t="shared" si="4"/>
        <v>diploma uitschrijven: 250 punten</v>
      </c>
      <c r="CA158" s="159">
        <f>Tabel2[[#This Row],[pnt t/m 2021/22]]</f>
        <v>153.56060606060606</v>
      </c>
      <c r="CB158" s="159">
        <f>Tabel2[[#This Row],[pnt 2022/2023]]</f>
        <v>116</v>
      </c>
      <c r="CC158" s="159">
        <f t="shared" si="5"/>
        <v>269.56060606060606</v>
      </c>
      <c r="CG158" t="s">
        <v>165</v>
      </c>
    </row>
    <row r="159" spans="1:85" x14ac:dyDescent="0.3">
      <c r="A159" s="22" t="s">
        <v>309</v>
      </c>
      <c r="B159" s="22" t="s">
        <v>165</v>
      </c>
      <c r="D159" s="22" t="s">
        <v>746</v>
      </c>
      <c r="E159" t="s">
        <v>648</v>
      </c>
      <c r="F159" s="22">
        <v>119704</v>
      </c>
      <c r="G159" s="25" t="s">
        <v>57</v>
      </c>
      <c r="H159" s="23">
        <f>Tabel2[[#This Row],[pnt t/m 2021/22]]+Tabel2[[#This Row],[pnt 2022/2023]]</f>
        <v>0</v>
      </c>
      <c r="I159">
        <v>2010</v>
      </c>
      <c r="J159">
        <v>2022</v>
      </c>
      <c r="K159" s="24">
        <f>Tabel2[[#This Row],[ijkdatum]]-Tabel2[[#This Row],[Geboren]]</f>
        <v>12</v>
      </c>
      <c r="L159" s="26">
        <f>Tabel2[[#This Row],[TTL 1]]+Tabel2[[#This Row],[TTL 2]]+Tabel2[[#This Row],[TTL 3]]+Tabel2[[#This Row],[TTL 4]]+Tabel2[[#This Row],[TTL 5]]+Tabel2[[#This Row],[TTL 6]]+Tabel2[[#This Row],[TTL 7]]+Tabel2[[#This Row],[TTL 8]]+Tabel2[[#This Row],[TTL 9]]+Tabel2[[#This Row],[TTL 10]]</f>
        <v>0</v>
      </c>
      <c r="M159" s="162"/>
      <c r="O159">
        <v>1</v>
      </c>
      <c r="S159" s="162">
        <f>SUM(Tabel2[[#This Row],[V 1]]*10+Tabel2[[#This Row],[GT 1]])/Tabel2[[#This Row],[AW 1]]*10+Tabel2[[#This Row],[BONUS 1]]</f>
        <v>0</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9" s="22">
        <v>0</v>
      </c>
      <c r="BX159" s="22">
        <f>Tabel2[[#This Row],[Diploma]]-Tabel2[[#This Row],[Uitgeschreven]]</f>
        <v>0</v>
      </c>
      <c r="BY159" s="165" t="str">
        <f t="shared" si="4"/>
        <v>geen actie</v>
      </c>
      <c r="CA159" s="159">
        <f>Tabel2[[#This Row],[pnt t/m 2021/22]]</f>
        <v>0</v>
      </c>
      <c r="CB159" s="159">
        <f>Tabel2[[#This Row],[pnt 2022/2023]]</f>
        <v>0</v>
      </c>
      <c r="CC159" s="159">
        <f t="shared" si="5"/>
        <v>0</v>
      </c>
      <c r="CG159" t="s">
        <v>165</v>
      </c>
    </row>
    <row r="160" spans="1:85" x14ac:dyDescent="0.3">
      <c r="A160" s="22" t="s">
        <v>205</v>
      </c>
      <c r="D160" s="22" t="s">
        <v>749</v>
      </c>
      <c r="E160" t="s">
        <v>691</v>
      </c>
      <c r="F160" s="22">
        <v>119644</v>
      </c>
      <c r="G160" t="s">
        <v>23</v>
      </c>
      <c r="H160" s="23">
        <f>Tabel2[[#This Row],[pnt t/m 2021/22]]+Tabel2[[#This Row],[pnt 2022/2023]]</f>
        <v>210.95238095238096</v>
      </c>
      <c r="I160">
        <v>2006</v>
      </c>
      <c r="J160">
        <v>2022</v>
      </c>
      <c r="K160" s="24">
        <f>Tabel2[[#This Row],[ijkdatum]]-Tabel2[[#This Row],[Geboren]]</f>
        <v>16</v>
      </c>
      <c r="L160" s="172">
        <f>Tabel2[[#This Row],[TTL 1]]+Tabel2[[#This Row],[TTL 2]]+Tabel2[[#This Row],[TTL 3]]+Tabel2[[#This Row],[TTL 4]]+Tabel2[[#This Row],[TTL 5]]+Tabel2[[#This Row],[TTL 6]]+Tabel2[[#This Row],[TTL 7]]+Tabel2[[#This Row],[TTL 8]]+Tabel2[[#This Row],[TTL 9]]+Tabel2[[#This Row],[TTL 10]]</f>
        <v>210.95238095238096</v>
      </c>
      <c r="M160" s="162"/>
      <c r="O160">
        <v>1</v>
      </c>
      <c r="S160" s="162">
        <f>SUM(Tabel2[[#This Row],[V 1]]*10+Tabel2[[#This Row],[GT 1]])/Tabel2[[#This Row],[AW 1]]*10+Tabel2[[#This Row],[BONUS 1]]</f>
        <v>0</v>
      </c>
      <c r="U160">
        <v>1</v>
      </c>
      <c r="Y160" s="162">
        <f>SUM(Tabel2[[#This Row],[V 2]]*10+Tabel2[[#This Row],[GT 2]])/Tabel2[[#This Row],[AW 2]]*10+Tabel2[[#This Row],[BONUS 2]]</f>
        <v>0</v>
      </c>
      <c r="AA160">
        <v>1</v>
      </c>
      <c r="AE160" s="162">
        <f>SUM(Tabel2[[#This Row],[V 3]]*10+Tabel2[[#This Row],[GT 3]])/Tabel2[[#This Row],[AW 3]]*10+Tabel2[[#This Row],[BONUS 3]]</f>
        <v>0</v>
      </c>
      <c r="AF160">
        <v>10</v>
      </c>
      <c r="AG160">
        <v>9</v>
      </c>
      <c r="AH160">
        <v>2</v>
      </c>
      <c r="AI160">
        <v>22</v>
      </c>
      <c r="AK160" s="162">
        <f>SUM(Tabel2[[#This Row],[V 4]]*10+Tabel2[[#This Row],[GT 4]])/Tabel2[[#This Row],[AW 4]]*10+Tabel2[[#This Row],[BONUS 4]]</f>
        <v>46.666666666666671</v>
      </c>
      <c r="AL160">
        <v>8</v>
      </c>
      <c r="AM160">
        <v>8</v>
      </c>
      <c r="AN160">
        <v>4</v>
      </c>
      <c r="AO160">
        <v>32</v>
      </c>
      <c r="AQ160" s="162">
        <f>SUM(Tabel2[[#This Row],[V 5]]*10+Tabel2[[#This Row],[GT 5]])/Tabel2[[#This Row],[AW 5]]*10+Tabel2[[#This Row],[BONUS 5]]</f>
        <v>90</v>
      </c>
      <c r="AS160">
        <v>1</v>
      </c>
      <c r="AW160" s="162">
        <f>SUM(Tabel2[[#This Row],[V 6]]*10+Tabel2[[#This Row],[GT 6]])/Tabel2[[#This Row],[AW 6]]*10+Tabel2[[#This Row],[BONUS 6]]</f>
        <v>0</v>
      </c>
      <c r="AX160">
        <v>6</v>
      </c>
      <c r="AY160">
        <v>7</v>
      </c>
      <c r="AZ160">
        <v>3</v>
      </c>
      <c r="BA160">
        <v>22</v>
      </c>
      <c r="BC160" s="23">
        <f>SUM(Tabel2[[#This Row],[V 7]]*10+Tabel2[[#This Row],[GT 7]])/Tabel2[[#This Row],[AW 7]]*10+Tabel2[[#This Row],[BONUS 7]]</f>
        <v>74.285714285714292</v>
      </c>
      <c r="BE160">
        <v>1</v>
      </c>
      <c r="BI160" s="162">
        <f>SUM(Tabel2[[#This Row],[V 8]]*10+Tabel2[[#This Row],[GT 8]])/Tabel2[[#This Row],[AW 8]]*10+Tabel2[[#This Row],[BONUS 8]]</f>
        <v>0</v>
      </c>
      <c r="BK160">
        <v>1</v>
      </c>
      <c r="BO160" s="162">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0" s="22">
        <v>0</v>
      </c>
      <c r="BX160" s="22">
        <f>Tabel2[[#This Row],[Diploma]]-Tabel2[[#This Row],[Uitgeschreven]]</f>
        <v>0</v>
      </c>
      <c r="BY160" s="165" t="str">
        <f t="shared" si="4"/>
        <v>geen actie</v>
      </c>
      <c r="CA160" s="159">
        <f>Tabel2[[#This Row],[pnt t/m 2021/22]]</f>
        <v>0</v>
      </c>
      <c r="CB160" s="159">
        <f>Tabel2[[#This Row],[pnt 2022/2023]]</f>
        <v>210.95238095238096</v>
      </c>
      <c r="CC160" s="159">
        <f t="shared" si="5"/>
        <v>210.95238095238096</v>
      </c>
    </row>
    <row r="161" spans="1:85" x14ac:dyDescent="0.3">
      <c r="A161" s="22" t="s">
        <v>283</v>
      </c>
      <c r="B161" s="22" t="s">
        <v>165</v>
      </c>
      <c r="D161" s="22" t="s">
        <v>749</v>
      </c>
      <c r="E161" t="s">
        <v>616</v>
      </c>
      <c r="F161" s="22">
        <v>119716</v>
      </c>
      <c r="G161" t="s">
        <v>57</v>
      </c>
      <c r="H161" s="151">
        <f>Tabel2[[#This Row],[pnt t/m 2021/22]]+Tabel2[[#This Row],[pnt 2022/2023]]</f>
        <v>219</v>
      </c>
      <c r="I161">
        <v>2006</v>
      </c>
      <c r="J161">
        <v>2022</v>
      </c>
      <c r="K161" s="24">
        <f>Tabel2[[#This Row],[ijkdatum]]-Tabel2[[#This Row],[Geboren]]</f>
        <v>16</v>
      </c>
      <c r="L161" s="26">
        <f>Tabel2[[#This Row],[TTL 1]]+Tabel2[[#This Row],[TTL 2]]+Tabel2[[#This Row],[TTL 3]]+Tabel2[[#This Row],[TTL 4]]+Tabel2[[#This Row],[TTL 5]]+Tabel2[[#This Row],[TTL 6]]+Tabel2[[#This Row],[TTL 7]]+Tabel2[[#This Row],[TTL 8]]+Tabel2[[#This Row],[TTL 9]]+Tabel2[[#This Row],[TTL 10]]</f>
        <v>219</v>
      </c>
      <c r="M161" s="150"/>
      <c r="N161">
        <v>1</v>
      </c>
      <c r="O161">
        <v>10</v>
      </c>
      <c r="P161">
        <v>6</v>
      </c>
      <c r="Q161">
        <v>36</v>
      </c>
      <c r="S161" s="23">
        <f>SUM(Tabel2[[#This Row],[V 1]]*10+Tabel2[[#This Row],[GT 1]])/Tabel2[[#This Row],[AW 1]]*10+Tabel2[[#This Row],[BONUS 1]]</f>
        <v>96</v>
      </c>
      <c r="T161">
        <v>1</v>
      </c>
      <c r="U161">
        <v>10</v>
      </c>
      <c r="V161">
        <v>5</v>
      </c>
      <c r="W161">
        <v>39</v>
      </c>
      <c r="Y161" s="23">
        <f>SUM(Tabel2[[#This Row],[V 2]]*10+Tabel2[[#This Row],[GT 2]])/Tabel2[[#This Row],[AW 2]]*10+Tabel2[[#This Row],[BONUS 2]]</f>
        <v>89</v>
      </c>
      <c r="AA161">
        <v>1</v>
      </c>
      <c r="AE161" s="23">
        <f>SUM(Tabel2[[#This Row],[V 3]]*10+Tabel2[[#This Row],[GT 3]])/Tabel2[[#This Row],[AW 3]]*10+Tabel2[[#This Row],[BONUS 3]]</f>
        <v>0</v>
      </c>
      <c r="AG161">
        <v>1</v>
      </c>
      <c r="AK161" s="23">
        <f>SUM(Tabel2[[#This Row],[V 4]]*10+Tabel2[[#This Row],[GT 4]])/Tabel2[[#This Row],[AW 4]]*10+Tabel2[[#This Row],[BONUS 4]]</f>
        <v>0</v>
      </c>
      <c r="AM161">
        <v>1</v>
      </c>
      <c r="AQ161" s="23">
        <f>SUM(Tabel2[[#This Row],[V 5]]*10+Tabel2[[#This Row],[GT 5]])/Tabel2[[#This Row],[AW 5]]*10+Tabel2[[#This Row],[BONUS 5]]</f>
        <v>0</v>
      </c>
      <c r="AS161">
        <v>1</v>
      </c>
      <c r="AW161" s="23">
        <f>SUM(Tabel2[[#This Row],[V 6]]*10+Tabel2[[#This Row],[GT 6]])/Tabel2[[#This Row],[AW 6]]*10+Tabel2[[#This Row],[BONUS 6]]</f>
        <v>0</v>
      </c>
      <c r="AX161">
        <v>1</v>
      </c>
      <c r="AY161">
        <v>10</v>
      </c>
      <c r="AZ161">
        <v>1</v>
      </c>
      <c r="BA161">
        <v>24</v>
      </c>
      <c r="BC161" s="23">
        <f>SUM(Tabel2[[#This Row],[V 7]]*10+Tabel2[[#This Row],[GT 7]])/Tabel2[[#This Row],[AW 7]]*10+Tabel2[[#This Row],[BONUS 7]]</f>
        <v>34</v>
      </c>
      <c r="BE161">
        <v>1</v>
      </c>
      <c r="BI161" s="23">
        <f>SUM(Tabel2[[#This Row],[V 8]]*10+Tabel2[[#This Row],[GT 8]])/Tabel2[[#This Row],[AW 8]]*10+Tabel2[[#This Row],[BONUS 8]]</f>
        <v>0</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1" s="22">
        <v>0</v>
      </c>
      <c r="BX161" s="30">
        <f>Tabel2[[#This Row],[Diploma]]-Tabel2[[#This Row],[Uitgeschreven]]</f>
        <v>0</v>
      </c>
      <c r="BY161" s="2" t="str">
        <f t="shared" si="4"/>
        <v>geen actie</v>
      </c>
      <c r="CA161" s="159">
        <f>Tabel2[[#This Row],[pnt t/m 2021/22]]</f>
        <v>0</v>
      </c>
      <c r="CB161" s="159">
        <f>Tabel2[[#This Row],[pnt 2022/2023]]</f>
        <v>219</v>
      </c>
      <c r="CC161" s="159">
        <f t="shared" si="5"/>
        <v>219</v>
      </c>
      <c r="CG161" t="s">
        <v>165</v>
      </c>
    </row>
    <row r="162" spans="1:85" x14ac:dyDescent="0.3">
      <c r="A162" s="22" t="s">
        <v>205</v>
      </c>
      <c r="B162" s="22" t="s">
        <v>165</v>
      </c>
      <c r="D162" s="22" t="s">
        <v>746</v>
      </c>
      <c r="E162" t="s">
        <v>191</v>
      </c>
      <c r="G162" t="s">
        <v>49</v>
      </c>
      <c r="H162" s="151">
        <f>Tabel2[[#This Row],[pnt t/m 2021/22]]+Tabel2[[#This Row],[pnt 2022/2023]]</f>
        <v>40</v>
      </c>
      <c r="I162">
        <v>2009</v>
      </c>
      <c r="J162">
        <v>2022</v>
      </c>
      <c r="K162" s="24">
        <f>Tabel2[[#This Row],[ijkdatum]]-Tabel2[[#This Row],[Geboren]]</f>
        <v>13</v>
      </c>
      <c r="L162" s="26">
        <f>Tabel2[[#This Row],[TTL 1]]+Tabel2[[#This Row],[TTL 2]]+Tabel2[[#This Row],[TTL 3]]+Tabel2[[#This Row],[TTL 4]]+Tabel2[[#This Row],[TTL 5]]+Tabel2[[#This Row],[TTL 6]]+Tabel2[[#This Row],[TTL 7]]+Tabel2[[#This Row],[TTL 8]]+Tabel2[[#This Row],[TTL 9]]+Tabel2[[#This Row],[TTL 10]]</f>
        <v>0</v>
      </c>
      <c r="M162" s="150">
        <v>40</v>
      </c>
      <c r="O162">
        <v>1</v>
      </c>
      <c r="S162" s="23">
        <f>SUM(Tabel2[[#This Row],[V 1]]*10+Tabel2[[#This Row],[GT 1]])/Tabel2[[#This Row],[AW 1]]*10+Tabel2[[#This Row],[BONUS 1]]</f>
        <v>0</v>
      </c>
      <c r="U162">
        <v>1</v>
      </c>
      <c r="Y162" s="23">
        <f>SUM(Tabel2[[#This Row],[V 2]]*10+Tabel2[[#This Row],[GT 2]])/Tabel2[[#This Row],[AW 2]]*10+Tabel2[[#This Row],[BONUS 2]]</f>
        <v>0</v>
      </c>
      <c r="AA162">
        <v>1</v>
      </c>
      <c r="AE162" s="23">
        <f>SUM(Tabel2[[#This Row],[V 3]]*10+Tabel2[[#This Row],[GT 3]])/Tabel2[[#This Row],[AW 3]]*10+Tabel2[[#This Row],[BONUS 3]]</f>
        <v>0</v>
      </c>
      <c r="AG162">
        <v>1</v>
      </c>
      <c r="AK162" s="23">
        <f>SUM(Tabel2[[#This Row],[V 4]]*10+Tabel2[[#This Row],[GT 4]])/Tabel2[[#This Row],[AW 4]]*10+Tabel2[[#This Row],[BONUS 4]]</f>
        <v>0</v>
      </c>
      <c r="AM162">
        <v>1</v>
      </c>
      <c r="AQ162" s="23">
        <f>SUM(Tabel2[[#This Row],[V 5]]*10+Tabel2[[#This Row],[GT 5]])/Tabel2[[#This Row],[AW 5]]*10+Tabel2[[#This Row],[BONUS 5]]</f>
        <v>0</v>
      </c>
      <c r="AS162">
        <v>1</v>
      </c>
      <c r="AW162" s="23">
        <f>SUM(Tabel2[[#This Row],[V 6]]*10+Tabel2[[#This Row],[GT 6]])/Tabel2[[#This Row],[AW 6]]*10+Tabel2[[#This Row],[BONUS 6]]</f>
        <v>0</v>
      </c>
      <c r="AY162">
        <v>1</v>
      </c>
      <c r="BC162" s="23">
        <f>SUM(Tabel2[[#This Row],[V 7]]*10+Tabel2[[#This Row],[GT 7]])/Tabel2[[#This Row],[AW 7]]*10+Tabel2[[#This Row],[BONUS 7]]</f>
        <v>0</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2" s="22">
        <v>0</v>
      </c>
      <c r="BX162" s="30">
        <f>Tabel2[[#This Row],[Diploma]]-Tabel2[[#This Row],[Uitgeschreven]]</f>
        <v>0</v>
      </c>
      <c r="BY162" s="2" t="str">
        <f t="shared" si="4"/>
        <v>geen actie</v>
      </c>
      <c r="CA162" s="159">
        <f>Tabel2[[#This Row],[pnt t/m 2021/22]]</f>
        <v>40</v>
      </c>
      <c r="CB162" s="159">
        <f>Tabel2[[#This Row],[pnt 2022/2023]]</f>
        <v>0</v>
      </c>
      <c r="CC162" s="159">
        <f t="shared" si="5"/>
        <v>40</v>
      </c>
    </row>
    <row r="163" spans="1:85" x14ac:dyDescent="0.3">
      <c r="A163" s="22" t="s">
        <v>309</v>
      </c>
      <c r="B163" s="22" t="s">
        <v>165</v>
      </c>
      <c r="D163" s="22" t="s">
        <v>749</v>
      </c>
      <c r="E163" t="s">
        <v>683</v>
      </c>
      <c r="F163" s="22">
        <v>120268</v>
      </c>
      <c r="G163" t="s">
        <v>285</v>
      </c>
      <c r="H163" s="23">
        <f>Tabel2[[#This Row],[pnt t/m 2021/22]]+Tabel2[[#This Row],[pnt 2022/2023]]</f>
        <v>10.158730158730158</v>
      </c>
      <c r="I163">
        <v>2013</v>
      </c>
      <c r="J163">
        <v>2022</v>
      </c>
      <c r="K163" s="24">
        <f>Tabel2[[#This Row],[ijkdatum]]-Tabel2[[#This Row],[Geboren]]</f>
        <v>9</v>
      </c>
      <c r="L163" s="26">
        <f>Tabel2[[#This Row],[TTL 1]]+Tabel2[[#This Row],[TTL 2]]+Tabel2[[#This Row],[TTL 3]]+Tabel2[[#This Row],[TTL 4]]+Tabel2[[#This Row],[TTL 5]]+Tabel2[[#This Row],[TTL 6]]+Tabel2[[#This Row],[TTL 7]]+Tabel2[[#This Row],[TTL 8]]+Tabel2[[#This Row],[TTL 9]]+Tabel2[[#This Row],[TTL 10]]</f>
        <v>10.158730158730158</v>
      </c>
      <c r="M163" s="162"/>
      <c r="O163">
        <v>1</v>
      </c>
      <c r="S163" s="162">
        <f>SUM(Tabel2[[#This Row],[V 1]]*10+Tabel2[[#This Row],[GT 1]])/Tabel2[[#This Row],[AW 1]]*10+Tabel2[[#This Row],[BONUS 1]]</f>
        <v>0</v>
      </c>
      <c r="U163">
        <v>1</v>
      </c>
      <c r="Y163" s="23">
        <f>SUM(Tabel2[[#This Row],[V 2]]*10+Tabel2[[#This Row],[GT 2]])/Tabel2[[#This Row],[AW 2]]*10+Tabel2[[#This Row],[BONUS 2]]</f>
        <v>0</v>
      </c>
      <c r="AA163">
        <v>1</v>
      </c>
      <c r="AE163" s="23">
        <f>SUM(Tabel2[[#This Row],[V 3]]*10+Tabel2[[#This Row],[GT 3]])/Tabel2[[#This Row],[AW 3]]*10+Tabel2[[#This Row],[BONUS 3]]</f>
        <v>0</v>
      </c>
      <c r="AF163">
        <v>1</v>
      </c>
      <c r="AG163">
        <v>7</v>
      </c>
      <c r="AH163">
        <v>0</v>
      </c>
      <c r="AI163">
        <v>4</v>
      </c>
      <c r="AK163" s="23">
        <f>SUM(Tabel2[[#This Row],[V 4]]*10+Tabel2[[#This Row],[GT 4]])/Tabel2[[#This Row],[AW 4]]*10+Tabel2[[#This Row],[BONUS 4]]</f>
        <v>5.7142857142857135</v>
      </c>
      <c r="AM163">
        <v>1</v>
      </c>
      <c r="AQ163" s="23">
        <f>SUM(Tabel2[[#This Row],[V 5]]*10+Tabel2[[#This Row],[GT 5]])/Tabel2[[#This Row],[AW 5]]*10+Tabel2[[#This Row],[BONUS 5]]</f>
        <v>0</v>
      </c>
      <c r="AR163">
        <v>3</v>
      </c>
      <c r="AS163">
        <v>9</v>
      </c>
      <c r="AT163">
        <v>0</v>
      </c>
      <c r="AU163">
        <v>4</v>
      </c>
      <c r="AW163" s="23">
        <f>SUM(Tabel2[[#This Row],[V 6]]*10+Tabel2[[#This Row],[GT 6]])/Tabel2[[#This Row],[AW 6]]*10+Tabel2[[#This Row],[BONUS 6]]</f>
        <v>4.4444444444444446</v>
      </c>
      <c r="AY163">
        <v>1</v>
      </c>
      <c r="BC163" s="23">
        <f>SUM(Tabel2[[#This Row],[V 7]]*10+Tabel2[[#This Row],[GT 7]])/Tabel2[[#This Row],[AW 7]]*10+Tabel2[[#This Row],[BONUS 7]]</f>
        <v>0</v>
      </c>
      <c r="BE163">
        <v>1</v>
      </c>
      <c r="BI163" s="23">
        <f>SUM(Tabel2[[#This Row],[V 8]]*10+Tabel2[[#This Row],[GT 8]])/Tabel2[[#This Row],[AW 8]]*10+Tabel2[[#This Row],[BONUS 8]]</f>
        <v>0</v>
      </c>
      <c r="BK163">
        <v>1</v>
      </c>
      <c r="BO163" s="23">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3" s="22">
        <v>0</v>
      </c>
      <c r="BX163" s="22">
        <f>Tabel2[[#This Row],[Diploma]]-Tabel2[[#This Row],[Uitgeschreven]]</f>
        <v>0</v>
      </c>
      <c r="BY163" s="165" t="str">
        <f t="shared" si="4"/>
        <v>geen actie</v>
      </c>
      <c r="CA163" s="159">
        <f>Tabel2[[#This Row],[pnt t/m 2021/22]]</f>
        <v>0</v>
      </c>
      <c r="CB163" s="159">
        <f>Tabel2[[#This Row],[pnt 2022/2023]]</f>
        <v>10.158730158730158</v>
      </c>
      <c r="CC163" s="159">
        <f t="shared" si="5"/>
        <v>10.158730158730158</v>
      </c>
    </row>
    <row r="164" spans="1:85" x14ac:dyDescent="0.3">
      <c r="A164" s="22" t="s">
        <v>270</v>
      </c>
      <c r="B164" s="22" t="s">
        <v>165</v>
      </c>
      <c r="D164" s="22" t="s">
        <v>749</v>
      </c>
      <c r="E164" t="s">
        <v>689</v>
      </c>
      <c r="F164" s="22">
        <v>120303</v>
      </c>
      <c r="G164" t="s">
        <v>59</v>
      </c>
      <c r="H164" s="23">
        <f>Tabel2[[#This Row],[pnt t/m 2021/22]]+Tabel2[[#This Row],[pnt 2022/2023]]</f>
        <v>202.38095238095238</v>
      </c>
      <c r="I164">
        <v>2011</v>
      </c>
      <c r="J164">
        <v>2022</v>
      </c>
      <c r="K164" s="24">
        <f>Tabel2[[#This Row],[ijkdatum]]-Tabel2[[#This Row],[Geboren]]</f>
        <v>11</v>
      </c>
      <c r="L164" s="26">
        <f>Tabel2[[#This Row],[TTL 1]]+Tabel2[[#This Row],[TTL 2]]+Tabel2[[#This Row],[TTL 3]]+Tabel2[[#This Row],[TTL 4]]+Tabel2[[#This Row],[TTL 5]]+Tabel2[[#This Row],[TTL 6]]+Tabel2[[#This Row],[TTL 7]]+Tabel2[[#This Row],[TTL 8]]+Tabel2[[#This Row],[TTL 9]]+Tabel2[[#This Row],[TTL 10]]</f>
        <v>202.38095238095238</v>
      </c>
      <c r="M164" s="162"/>
      <c r="O164">
        <v>1</v>
      </c>
      <c r="S164" s="162">
        <f>SUM(Tabel2[[#This Row],[V 1]]*10+Tabel2[[#This Row],[GT 1]])/Tabel2[[#This Row],[AW 1]]*10+Tabel2[[#This Row],[BONUS 1]]</f>
        <v>0</v>
      </c>
      <c r="U164">
        <v>1</v>
      </c>
      <c r="Y164" s="23">
        <f>SUM(Tabel2[[#This Row],[V 2]]*10+Tabel2[[#This Row],[GT 2]])/Tabel2[[#This Row],[AW 2]]*10+Tabel2[[#This Row],[BONUS 2]]</f>
        <v>0</v>
      </c>
      <c r="AA164">
        <v>1</v>
      </c>
      <c r="AE164" s="23">
        <f>SUM(Tabel2[[#This Row],[V 3]]*10+Tabel2[[#This Row],[GT 3]])/Tabel2[[#This Row],[AW 3]]*10+Tabel2[[#This Row],[BONUS 3]]</f>
        <v>0</v>
      </c>
      <c r="AF164">
        <v>11</v>
      </c>
      <c r="AG164">
        <v>7</v>
      </c>
      <c r="AH164">
        <v>1</v>
      </c>
      <c r="AI164">
        <v>20</v>
      </c>
      <c r="AK164" s="23">
        <f>SUM(Tabel2[[#This Row],[V 4]]*10+Tabel2[[#This Row],[GT 4]])/Tabel2[[#This Row],[AW 4]]*10+Tabel2[[#This Row],[BONUS 4]]</f>
        <v>42.857142857142854</v>
      </c>
      <c r="AM164">
        <v>1</v>
      </c>
      <c r="AQ164" s="23">
        <f>SUM(Tabel2[[#This Row],[V 5]]*10+Tabel2[[#This Row],[GT 5]])/Tabel2[[#This Row],[AW 5]]*10+Tabel2[[#This Row],[BONUS 5]]</f>
        <v>0</v>
      </c>
      <c r="AR164">
        <v>16</v>
      </c>
      <c r="AS164">
        <v>12</v>
      </c>
      <c r="AT164">
        <v>5</v>
      </c>
      <c r="AU164">
        <v>36</v>
      </c>
      <c r="AW164" s="23">
        <f>SUM(Tabel2[[#This Row],[V 6]]*10+Tabel2[[#This Row],[GT 6]])/Tabel2[[#This Row],[AW 6]]*10+Tabel2[[#This Row],[BONUS 6]]</f>
        <v>71.666666666666671</v>
      </c>
      <c r="AX164" t="s">
        <v>765</v>
      </c>
      <c r="AY164">
        <v>14</v>
      </c>
      <c r="AZ164">
        <v>7</v>
      </c>
      <c r="BA164">
        <v>53</v>
      </c>
      <c r="BC164" s="23">
        <f>SUM(Tabel2[[#This Row],[V 7]]*10+Tabel2[[#This Row],[GT 7]])/Tabel2[[#This Row],[AW 7]]*10+Tabel2[[#This Row],[BONUS 7]]</f>
        <v>87.857142857142861</v>
      </c>
      <c r="BE164">
        <v>1</v>
      </c>
      <c r="BI164" s="23">
        <f>SUM(Tabel2[[#This Row],[V 8]]*10+Tabel2[[#This Row],[GT 8]])/Tabel2[[#This Row],[AW 8]]*10+Tabel2[[#This Row],[BONUS 8]]</f>
        <v>0</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4" s="22">
        <v>0</v>
      </c>
      <c r="BX164" s="22">
        <f>Tabel2[[#This Row],[Diploma]]-Tabel2[[#This Row],[Uitgeschreven]]</f>
        <v>0</v>
      </c>
      <c r="BY164" s="165" t="str">
        <f t="shared" si="4"/>
        <v>geen actie</v>
      </c>
      <c r="CA164" s="159">
        <f>Tabel2[[#This Row],[pnt t/m 2021/22]]</f>
        <v>0</v>
      </c>
      <c r="CB164" s="159">
        <f>Tabel2[[#This Row],[pnt 2022/2023]]</f>
        <v>202.38095238095238</v>
      </c>
      <c r="CC164" s="159">
        <f t="shared" si="5"/>
        <v>202.38095238095238</v>
      </c>
    </row>
    <row r="165" spans="1:85" x14ac:dyDescent="0.3">
      <c r="A165" s="22" t="s">
        <v>283</v>
      </c>
      <c r="B165" s="22" t="s">
        <v>165</v>
      </c>
      <c r="D165" s="22" t="s">
        <v>749</v>
      </c>
      <c r="E165" t="s">
        <v>304</v>
      </c>
      <c r="F165" s="22">
        <v>117063</v>
      </c>
      <c r="G165" t="s">
        <v>53</v>
      </c>
      <c r="H165" s="151">
        <f>Tabel2[[#This Row],[pnt t/m 2021/22]]+Tabel2[[#This Row],[pnt 2022/2023]]</f>
        <v>2780.1596736596739</v>
      </c>
      <c r="I165">
        <v>2007</v>
      </c>
      <c r="J165">
        <v>2022</v>
      </c>
      <c r="K165" s="24">
        <f>Tabel2[[#This Row],[ijkdatum]]-Tabel2[[#This Row],[Geboren]]</f>
        <v>15</v>
      </c>
      <c r="L165" s="26">
        <f>Tabel2[[#This Row],[TTL 1]]+Tabel2[[#This Row],[TTL 2]]+Tabel2[[#This Row],[TTL 3]]+Tabel2[[#This Row],[TTL 4]]+Tabel2[[#This Row],[TTL 5]]+Tabel2[[#This Row],[TTL 6]]+Tabel2[[#This Row],[TTL 7]]+Tabel2[[#This Row],[TTL 8]]+Tabel2[[#This Row],[TTL 9]]+Tabel2[[#This Row],[TTL 10]]</f>
        <v>320.33333333333337</v>
      </c>
      <c r="M165" s="150">
        <v>2459.8263403263404</v>
      </c>
      <c r="O165">
        <v>1</v>
      </c>
      <c r="S165" s="23">
        <f>SUM(Tabel2[[#This Row],[V 1]]*10+Tabel2[[#This Row],[GT 1]])/Tabel2[[#This Row],[AW 1]]*10+Tabel2[[#This Row],[BONUS 1]]</f>
        <v>0</v>
      </c>
      <c r="U165">
        <v>1</v>
      </c>
      <c r="Y165" s="23">
        <f>SUM(Tabel2[[#This Row],[V 2]]*10+Tabel2[[#This Row],[GT 2]])/Tabel2[[#This Row],[AW 2]]*10+Tabel2[[#This Row],[BONUS 2]]</f>
        <v>0</v>
      </c>
      <c r="Z165">
        <v>1</v>
      </c>
      <c r="AA165">
        <v>10</v>
      </c>
      <c r="AB165">
        <v>7</v>
      </c>
      <c r="AC165">
        <v>44</v>
      </c>
      <c r="AE165" s="23">
        <f>SUM(Tabel2[[#This Row],[V 3]]*10+Tabel2[[#This Row],[GT 3]])/Tabel2[[#This Row],[AW 3]]*10+Tabel2[[#This Row],[BONUS 3]]</f>
        <v>114</v>
      </c>
      <c r="AG165">
        <v>1</v>
      </c>
      <c r="AK165" s="23">
        <f>SUM(Tabel2[[#This Row],[V 4]]*10+Tabel2[[#This Row],[GT 4]])/Tabel2[[#This Row],[AW 4]]*10+Tabel2[[#This Row],[BONUS 4]]</f>
        <v>0</v>
      </c>
      <c r="AM165">
        <v>1</v>
      </c>
      <c r="AQ165" s="23">
        <f>SUM(Tabel2[[#This Row],[V 5]]*10+Tabel2[[#This Row],[GT 5]])/Tabel2[[#This Row],[AW 5]]*10+Tabel2[[#This Row],[BONUS 5]]</f>
        <v>0</v>
      </c>
      <c r="AR165">
        <v>1</v>
      </c>
      <c r="AS165">
        <v>9</v>
      </c>
      <c r="AT165">
        <v>4</v>
      </c>
      <c r="AU165">
        <v>35</v>
      </c>
      <c r="AW165" s="23">
        <f>SUM(Tabel2[[#This Row],[V 6]]*10+Tabel2[[#This Row],[GT 6]])/Tabel2[[#This Row],[AW 6]]*10+Tabel2[[#This Row],[BONUS 6]]</f>
        <v>83.333333333333343</v>
      </c>
      <c r="AX165">
        <v>1</v>
      </c>
      <c r="AY165">
        <v>10</v>
      </c>
      <c r="AZ165">
        <v>8</v>
      </c>
      <c r="BA165">
        <v>43</v>
      </c>
      <c r="BC165" s="23">
        <f>SUM(Tabel2[[#This Row],[V 7]]*10+Tabel2[[#This Row],[GT 7]])/Tabel2[[#This Row],[AW 7]]*10+Tabel2[[#This Row],[BONUS 7]]</f>
        <v>123</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65" s="22">
        <v>2500</v>
      </c>
      <c r="BX165" s="30">
        <f>Tabel2[[#This Row],[Diploma]]-Tabel2[[#This Row],[Uitgeschreven]]</f>
        <v>0</v>
      </c>
      <c r="BY165" s="2" t="str">
        <f t="shared" si="4"/>
        <v>geen actie</v>
      </c>
      <c r="CA165" s="159">
        <f>Tabel2[[#This Row],[pnt t/m 2021/22]]</f>
        <v>2459.8263403263404</v>
      </c>
      <c r="CB165" s="159">
        <f>Tabel2[[#This Row],[pnt 2022/2023]]</f>
        <v>320.33333333333337</v>
      </c>
      <c r="CC165" s="159">
        <f t="shared" si="5"/>
        <v>2780.1596736596739</v>
      </c>
    </row>
    <row r="166" spans="1:85" x14ac:dyDescent="0.3">
      <c r="A166" s="22" t="s">
        <v>205</v>
      </c>
      <c r="D166" s="22" t="s">
        <v>747</v>
      </c>
      <c r="E166" t="s">
        <v>730</v>
      </c>
      <c r="F166" s="22">
        <v>120017</v>
      </c>
      <c r="G166" t="s">
        <v>19</v>
      </c>
      <c r="H166" s="23">
        <f>Tabel2[[#This Row],[pnt t/m 2021/22]]+Tabel2[[#This Row],[pnt 2022/2023]]</f>
        <v>165.53571428571428</v>
      </c>
      <c r="I166">
        <v>2009</v>
      </c>
      <c r="J166">
        <v>2022</v>
      </c>
      <c r="K166" s="24">
        <f>Tabel2[[#This Row],[ijkdatum]]-Tabel2[[#This Row],[Geboren]]</f>
        <v>13</v>
      </c>
      <c r="L166" s="25">
        <f>Tabel2[[#This Row],[TTL 1]]+Tabel2[[#This Row],[TTL 2]]+Tabel2[[#This Row],[TTL 3]]+Tabel2[[#This Row],[TTL 4]]+Tabel2[[#This Row],[TTL 5]]+Tabel2[[#This Row],[TTL 6]]+Tabel2[[#This Row],[TTL 7]]+Tabel2[[#This Row],[TTL 8]]+Tabel2[[#This Row],[TTL 9]]+Tabel2[[#This Row],[TTL 10]]</f>
        <v>165.53571428571428</v>
      </c>
      <c r="M166" s="162"/>
      <c r="O166">
        <v>1</v>
      </c>
      <c r="S166" s="162">
        <f>SUM(Tabel2[[#This Row],[V 1]]*10+Tabel2[[#This Row],[GT 1]])/Tabel2[[#This Row],[AW 1]]*10+Tabel2[[#This Row],[BONUS 1]]</f>
        <v>0</v>
      </c>
      <c r="U166">
        <v>1</v>
      </c>
      <c r="Y166" s="162">
        <f>SUM(Tabel2[[#This Row],[V 2]]*10+Tabel2[[#This Row],[GT 2]])/Tabel2[[#This Row],[AW 2]]*10+Tabel2[[#This Row],[BONUS 2]]</f>
        <v>0</v>
      </c>
      <c r="AA166">
        <v>1</v>
      </c>
      <c r="AE166" s="162">
        <f>SUM(Tabel2[[#This Row],[V 3]]*10+Tabel2[[#This Row],[GT 3]])/Tabel2[[#This Row],[AW 3]]*10+Tabel2[[#This Row],[BONUS 3]]</f>
        <v>0</v>
      </c>
      <c r="AG166">
        <v>1</v>
      </c>
      <c r="AK166" s="162">
        <f>SUM(Tabel2[[#This Row],[V 4]]*10+Tabel2[[#This Row],[GT 4]])/Tabel2[[#This Row],[AW 4]]*10+Tabel2[[#This Row],[BONUS 4]]</f>
        <v>0</v>
      </c>
      <c r="AM166">
        <v>1</v>
      </c>
      <c r="AQ166" s="162">
        <f>SUM(Tabel2[[#This Row],[V 5]]*10+Tabel2[[#This Row],[GT 5]])/Tabel2[[#This Row],[AW 5]]*10+Tabel2[[#This Row],[BONUS 5]]</f>
        <v>0</v>
      </c>
      <c r="AR166">
        <v>8</v>
      </c>
      <c r="AS166">
        <v>8</v>
      </c>
      <c r="AT166">
        <v>4</v>
      </c>
      <c r="AU166">
        <v>33</v>
      </c>
      <c r="AW166" s="162">
        <f>SUM(Tabel2[[#This Row],[V 6]]*10+Tabel2[[#This Row],[GT 6]])/Tabel2[[#This Row],[AW 6]]*10+Tabel2[[#This Row],[BONUS 6]]</f>
        <v>91.25</v>
      </c>
      <c r="AX166">
        <v>7</v>
      </c>
      <c r="AY166">
        <v>7</v>
      </c>
      <c r="AZ166">
        <v>3</v>
      </c>
      <c r="BA166">
        <v>22</v>
      </c>
      <c r="BC166" s="162">
        <f>SUM(Tabel2[[#This Row],[V 7]]*10+Tabel2[[#This Row],[GT 7]])/Tabel2[[#This Row],[AW 7]]*10+Tabel2[[#This Row],[BONUS 7]]</f>
        <v>74.285714285714292</v>
      </c>
      <c r="BE166">
        <v>1</v>
      </c>
      <c r="BI166" s="162">
        <f>SUM(Tabel2[[#This Row],[V 8]]*10+Tabel2[[#This Row],[GT 8]])/Tabel2[[#This Row],[AW 8]]*10+Tabel2[[#This Row],[BONUS 8]]</f>
        <v>0</v>
      </c>
      <c r="BK166">
        <v>1</v>
      </c>
      <c r="BO166" s="162">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6" s="22">
        <v>0</v>
      </c>
      <c r="BX166" s="22">
        <f>Tabel2[[#This Row],[Diploma]]-Tabel2[[#This Row],[Uitgeschreven]]</f>
        <v>0</v>
      </c>
      <c r="BY166" s="165" t="str">
        <f t="shared" si="4"/>
        <v>geen actie</v>
      </c>
      <c r="CA166" s="159">
        <f>Tabel2[[#This Row],[pnt t/m 2021/22]]</f>
        <v>0</v>
      </c>
      <c r="CB166" s="159">
        <f>Tabel2[[#This Row],[pnt 2022/2023]]</f>
        <v>165.53571428571428</v>
      </c>
      <c r="CC166" s="159">
        <f t="shared" si="5"/>
        <v>165.53571428571428</v>
      </c>
    </row>
    <row r="167" spans="1:85" x14ac:dyDescent="0.3">
      <c r="A167" s="22" t="s">
        <v>205</v>
      </c>
      <c r="D167" s="22" t="s">
        <v>749</v>
      </c>
      <c r="E167" t="s">
        <v>232</v>
      </c>
      <c r="F167" s="22">
        <v>118760</v>
      </c>
      <c r="G167" t="s">
        <v>43</v>
      </c>
      <c r="H167" s="151">
        <f>Tabel2[[#This Row],[pnt t/m 2021/22]]+Tabel2[[#This Row],[pnt 2022/2023]]</f>
        <v>1377.7023809523812</v>
      </c>
      <c r="I167">
        <v>2010</v>
      </c>
      <c r="J167">
        <v>2022</v>
      </c>
      <c r="K167" s="24">
        <f>Tabel2[[#This Row],[ijkdatum]]-Tabel2[[#This Row],[Geboren]]</f>
        <v>12</v>
      </c>
      <c r="L167" s="26">
        <f>Tabel2[[#This Row],[TTL 1]]+Tabel2[[#This Row],[TTL 2]]+Tabel2[[#This Row],[TTL 3]]+Tabel2[[#This Row],[TTL 4]]+Tabel2[[#This Row],[TTL 5]]+Tabel2[[#This Row],[TTL 6]]+Tabel2[[#This Row],[TTL 7]]+Tabel2[[#This Row],[TTL 8]]+Tabel2[[#This Row],[TTL 9]]+Tabel2[[#This Row],[TTL 10]]</f>
        <v>623.66666666666674</v>
      </c>
      <c r="M167" s="160">
        <v>754.03571428571433</v>
      </c>
      <c r="N167">
        <v>13</v>
      </c>
      <c r="O167">
        <v>9</v>
      </c>
      <c r="P167">
        <v>7</v>
      </c>
      <c r="Q167">
        <v>38</v>
      </c>
      <c r="S167" s="23">
        <f>SUM(Tabel2[[#This Row],[V 1]]*10+Tabel2[[#This Row],[GT 1]])/Tabel2[[#This Row],[AW 1]]*10+Tabel2[[#This Row],[BONUS 1]]</f>
        <v>120</v>
      </c>
      <c r="U167">
        <v>1</v>
      </c>
      <c r="Y167" s="23">
        <f>SUM(Tabel2[[#This Row],[V 2]]*10+Tabel2[[#This Row],[GT 2]])/Tabel2[[#This Row],[AW 2]]*10+Tabel2[[#This Row],[BONUS 2]]</f>
        <v>0</v>
      </c>
      <c r="Z167">
        <v>16</v>
      </c>
      <c r="AA167">
        <v>10</v>
      </c>
      <c r="AB167">
        <v>8</v>
      </c>
      <c r="AC167">
        <v>46</v>
      </c>
      <c r="AE167" s="23">
        <f>SUM(Tabel2[[#This Row],[V 3]]*10+Tabel2[[#This Row],[GT 3]])/Tabel2[[#This Row],[AW 3]]*10+Tabel2[[#This Row],[BONUS 3]]</f>
        <v>126</v>
      </c>
      <c r="AF167">
        <v>9</v>
      </c>
      <c r="AG167">
        <v>6</v>
      </c>
      <c r="AH167">
        <v>2</v>
      </c>
      <c r="AI167">
        <v>17</v>
      </c>
      <c r="AK167" s="23">
        <f>SUM(Tabel2[[#This Row],[V 4]]*10+Tabel2[[#This Row],[GT 4]])/Tabel2[[#This Row],[AW 4]]*10+Tabel2[[#This Row],[BONUS 4]]</f>
        <v>61.666666666666671</v>
      </c>
      <c r="AL167">
        <v>7</v>
      </c>
      <c r="AM167">
        <v>7</v>
      </c>
      <c r="AN167">
        <v>5</v>
      </c>
      <c r="AO167">
        <v>27</v>
      </c>
      <c r="AQ167" s="23">
        <f>SUM(Tabel2[[#This Row],[V 5]]*10+Tabel2[[#This Row],[GT 5]])/Tabel2[[#This Row],[AW 5]]*10+Tabel2[[#This Row],[BONUS 5]]</f>
        <v>110</v>
      </c>
      <c r="AR167">
        <v>5</v>
      </c>
      <c r="AS167">
        <v>8</v>
      </c>
      <c r="AT167">
        <v>5</v>
      </c>
      <c r="AU167">
        <v>34</v>
      </c>
      <c r="AW167" s="23">
        <f>SUM(Tabel2[[#This Row],[V 6]]*10+Tabel2[[#This Row],[GT 6]])/Tabel2[[#This Row],[AW 6]]*10+Tabel2[[#This Row],[BONUS 6]]</f>
        <v>105</v>
      </c>
      <c r="AX167">
        <v>5</v>
      </c>
      <c r="AY167">
        <v>10</v>
      </c>
      <c r="AZ167">
        <v>6</v>
      </c>
      <c r="BA167">
        <v>41</v>
      </c>
      <c r="BC167" s="23">
        <f>SUM(Tabel2[[#This Row],[V 7]]*10+Tabel2[[#This Row],[GT 7]])/Tabel2[[#This Row],[AW 7]]*10+Tabel2[[#This Row],[BONUS 7]]</f>
        <v>101</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67" s="22">
        <v>1000</v>
      </c>
      <c r="BX167" s="30">
        <f>Tabel2[[#This Row],[Diploma]]-Tabel2[[#This Row],[Uitgeschreven]]</f>
        <v>0</v>
      </c>
      <c r="BY167" s="2" t="str">
        <f t="shared" si="4"/>
        <v>geen actie</v>
      </c>
      <c r="CA167" s="159">
        <f>Tabel2[[#This Row],[pnt t/m 2021/22]]</f>
        <v>754.03571428571433</v>
      </c>
      <c r="CB167" s="159">
        <f>Tabel2[[#This Row],[pnt 2022/2023]]</f>
        <v>623.66666666666674</v>
      </c>
      <c r="CC167" s="159">
        <f t="shared" si="5"/>
        <v>1377.7023809523812</v>
      </c>
    </row>
    <row r="168" spans="1:85" x14ac:dyDescent="0.3">
      <c r="A168" s="22" t="s">
        <v>205</v>
      </c>
      <c r="B168" s="22" t="s">
        <v>165</v>
      </c>
      <c r="D168" s="22" t="s">
        <v>749</v>
      </c>
      <c r="E168" t="s">
        <v>192</v>
      </c>
      <c r="F168" s="22">
        <v>118759</v>
      </c>
      <c r="G168" t="s">
        <v>43</v>
      </c>
      <c r="H168" s="151">
        <f>Tabel2[[#This Row],[pnt t/m 2021/22]]+Tabel2[[#This Row],[pnt 2022/2023]]</f>
        <v>991.14285714285711</v>
      </c>
      <c r="I168">
        <v>2008</v>
      </c>
      <c r="J168">
        <v>2022</v>
      </c>
      <c r="K168" s="24">
        <f>Tabel2[[#This Row],[ijkdatum]]-Tabel2[[#This Row],[Geboren]]</f>
        <v>14</v>
      </c>
      <c r="L168" s="26">
        <f>Tabel2[[#This Row],[TTL 1]]+Tabel2[[#This Row],[TTL 2]]+Tabel2[[#This Row],[TTL 3]]+Tabel2[[#This Row],[TTL 4]]+Tabel2[[#This Row],[TTL 5]]+Tabel2[[#This Row],[TTL 6]]+Tabel2[[#This Row],[TTL 7]]+Tabel2[[#This Row],[TTL 8]]+Tabel2[[#This Row],[TTL 9]]+Tabel2[[#This Row],[TTL 10]]</f>
        <v>565.29761904761904</v>
      </c>
      <c r="M168" s="150">
        <v>425.84523809523813</v>
      </c>
      <c r="N168">
        <v>16</v>
      </c>
      <c r="O168">
        <v>7</v>
      </c>
      <c r="P168">
        <v>5</v>
      </c>
      <c r="Q168">
        <v>31</v>
      </c>
      <c r="S168" s="23">
        <f>SUM(Tabel2[[#This Row],[V 1]]*10+Tabel2[[#This Row],[GT 1]])/Tabel2[[#This Row],[AW 1]]*10+Tabel2[[#This Row],[BONUS 1]]</f>
        <v>115.71428571428571</v>
      </c>
      <c r="U168">
        <v>1</v>
      </c>
      <c r="Y168" s="23">
        <f>SUM(Tabel2[[#This Row],[V 2]]*10+Tabel2[[#This Row],[GT 2]])/Tabel2[[#This Row],[AW 2]]*10+Tabel2[[#This Row],[BONUS 2]]</f>
        <v>0</v>
      </c>
      <c r="Z168">
        <v>6</v>
      </c>
      <c r="AA168">
        <v>10</v>
      </c>
      <c r="AB168">
        <v>10</v>
      </c>
      <c r="AC168">
        <v>50</v>
      </c>
      <c r="AE168" s="23">
        <f>SUM(Tabel2[[#This Row],[V 3]]*10+Tabel2[[#This Row],[GT 3]])/Tabel2[[#This Row],[AW 3]]*10+Tabel2[[#This Row],[BONUS 3]]</f>
        <v>150</v>
      </c>
      <c r="AF168">
        <v>10</v>
      </c>
      <c r="AG168">
        <v>9</v>
      </c>
      <c r="AH168">
        <v>5</v>
      </c>
      <c r="AI168">
        <v>28</v>
      </c>
      <c r="AK168" s="23">
        <f>SUM(Tabel2[[#This Row],[V 4]]*10+Tabel2[[#This Row],[GT 4]])/Tabel2[[#This Row],[AW 4]]*10+Tabel2[[#This Row],[BONUS 4]]</f>
        <v>86.666666666666657</v>
      </c>
      <c r="AL168">
        <v>8</v>
      </c>
      <c r="AM168">
        <v>8</v>
      </c>
      <c r="AN168">
        <v>3</v>
      </c>
      <c r="AO168">
        <v>23</v>
      </c>
      <c r="AQ168" s="23">
        <f>SUM(Tabel2[[#This Row],[V 5]]*10+Tabel2[[#This Row],[GT 5]])/Tabel2[[#This Row],[AW 5]]*10+Tabel2[[#This Row],[BONUS 5]]</f>
        <v>66.25</v>
      </c>
      <c r="AR168">
        <v>7</v>
      </c>
      <c r="AS168">
        <v>9</v>
      </c>
      <c r="AT168">
        <v>3</v>
      </c>
      <c r="AU168">
        <v>21</v>
      </c>
      <c r="AW168" s="23">
        <f>SUM(Tabel2[[#This Row],[V 6]]*10+Tabel2[[#This Row],[GT 6]])/Tabel2[[#This Row],[AW 6]]*10+Tabel2[[#This Row],[BONUS 6]]</f>
        <v>56.666666666666671</v>
      </c>
      <c r="AX168">
        <v>6</v>
      </c>
      <c r="AY168">
        <v>7</v>
      </c>
      <c r="AZ168">
        <v>4</v>
      </c>
      <c r="BA168">
        <v>23</v>
      </c>
      <c r="BC168" s="23">
        <f>SUM(Tabel2[[#This Row],[V 7]]*10+Tabel2[[#This Row],[GT 7]])/Tabel2[[#This Row],[AW 7]]*10+Tabel2[[#This Row],[BONUS 7]]</f>
        <v>90</v>
      </c>
      <c r="BE168">
        <v>1</v>
      </c>
      <c r="BI168" s="23">
        <f>SUM(Tabel2[[#This Row],[V 8]]*10+Tabel2[[#This Row],[GT 8]])/Tabel2[[#This Row],[AW 8]]*10+Tabel2[[#This Row],[BONUS 8]]</f>
        <v>0</v>
      </c>
      <c r="BK168">
        <v>1</v>
      </c>
      <c r="BO168" s="23">
        <f>SUM(Tabel2[[#This Row],[V 9]]*10+Tabel2[[#This Row],[GT 9]])/Tabel2[[#This Row],[AW 9]]*10+Tabel2[[#This Row],[BONUS 9]]</f>
        <v>0</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8" s="22">
        <v>750</v>
      </c>
      <c r="BX168" s="30">
        <f>Tabel2[[#This Row],[Diploma]]-Tabel2[[#This Row],[Uitgeschreven]]</f>
        <v>0</v>
      </c>
      <c r="BY168" s="2" t="str">
        <f t="shared" si="4"/>
        <v>geen actie</v>
      </c>
      <c r="CA168" s="159">
        <f>Tabel2[[#This Row],[pnt t/m 2021/22]]</f>
        <v>425.84523809523813</v>
      </c>
      <c r="CB168" s="159">
        <f>Tabel2[[#This Row],[pnt 2022/2023]]</f>
        <v>565.29761904761904</v>
      </c>
      <c r="CC168" s="159">
        <f t="shared" si="5"/>
        <v>991.14285714285711</v>
      </c>
    </row>
    <row r="169" spans="1:85" x14ac:dyDescent="0.3">
      <c r="A169" s="22" t="s">
        <v>205</v>
      </c>
      <c r="B169" s="22" t="s">
        <v>165</v>
      </c>
      <c r="D169" s="22" t="s">
        <v>746</v>
      </c>
      <c r="E169" t="s">
        <v>195</v>
      </c>
      <c r="F169" s="22">
        <v>118200</v>
      </c>
      <c r="G169" t="s">
        <v>28</v>
      </c>
      <c r="H169" s="151">
        <f>Tabel2[[#This Row],[pnt t/m 2021/22]]+Tabel2[[#This Row],[pnt 2022/2023]]</f>
        <v>803.80952380952385</v>
      </c>
      <c r="I169">
        <v>2009</v>
      </c>
      <c r="J169">
        <v>2022</v>
      </c>
      <c r="K169" s="24">
        <f>Tabel2[[#This Row],[ijkdatum]]-Tabel2[[#This Row],[Geboren]]</f>
        <v>13</v>
      </c>
      <c r="L169" s="26">
        <f>Tabel2[[#This Row],[TTL 1]]+Tabel2[[#This Row],[TTL 2]]+Tabel2[[#This Row],[TTL 3]]+Tabel2[[#This Row],[TTL 4]]+Tabel2[[#This Row],[TTL 5]]+Tabel2[[#This Row],[TTL 6]]+Tabel2[[#This Row],[TTL 7]]+Tabel2[[#This Row],[TTL 8]]+Tabel2[[#This Row],[TTL 9]]+Tabel2[[#This Row],[TTL 10]]</f>
        <v>0</v>
      </c>
      <c r="M169" s="150">
        <v>803.80952380952385</v>
      </c>
      <c r="O169">
        <v>1</v>
      </c>
      <c r="S169" s="23">
        <f>SUM(Tabel2[[#This Row],[V 1]]*10+Tabel2[[#This Row],[GT 1]])/Tabel2[[#This Row],[AW 1]]*10+Tabel2[[#This Row],[BONUS 1]]</f>
        <v>0</v>
      </c>
      <c r="U169">
        <v>1</v>
      </c>
      <c r="Y169" s="23">
        <f>SUM(Tabel2[[#This Row],[V 2]]*10+Tabel2[[#This Row],[GT 2]])/Tabel2[[#This Row],[AW 2]]*10+Tabel2[[#This Row],[BONUS 2]]</f>
        <v>0</v>
      </c>
      <c r="AA169">
        <v>1</v>
      </c>
      <c r="AE169" s="23">
        <f>SUM(Tabel2[[#This Row],[V 3]]*10+Tabel2[[#This Row],[GT 3]])/Tabel2[[#This Row],[AW 3]]*10+Tabel2[[#This Row],[BONUS 3]]</f>
        <v>0</v>
      </c>
      <c r="AG169">
        <v>1</v>
      </c>
      <c r="AK169" s="23">
        <f>SUM(Tabel2[[#This Row],[V 4]]*10+Tabel2[[#This Row],[GT 4]])/Tabel2[[#This Row],[AW 4]]*10+Tabel2[[#This Row],[BONUS 4]]</f>
        <v>0</v>
      </c>
      <c r="AM169">
        <v>1</v>
      </c>
      <c r="AQ169" s="23">
        <f>SUM(Tabel2[[#This Row],[V 5]]*10+Tabel2[[#This Row],[GT 5]])/Tabel2[[#This Row],[AW 5]]*10+Tabel2[[#This Row],[BONUS 5]]</f>
        <v>0</v>
      </c>
      <c r="AS169">
        <v>1</v>
      </c>
      <c r="AW169" s="23">
        <f>SUM(Tabel2[[#This Row],[V 6]]*10+Tabel2[[#This Row],[GT 6]])/Tabel2[[#This Row],[AW 6]]*10+Tabel2[[#This Row],[BONUS 6]]</f>
        <v>0</v>
      </c>
      <c r="AY169">
        <v>1</v>
      </c>
      <c r="BC169" s="23">
        <f>SUM(Tabel2[[#This Row],[V 7]]*10+Tabel2[[#This Row],[GT 7]])/Tabel2[[#This Row],[AW 7]]*10+Tabel2[[#This Row],[BONUS 7]]</f>
        <v>0</v>
      </c>
      <c r="BE169">
        <v>1</v>
      </c>
      <c r="BI169" s="23">
        <f>SUM(Tabel2[[#This Row],[V 8]]*10+Tabel2[[#This Row],[GT 8]])/Tabel2[[#This Row],[AW 8]]*10+Tabel2[[#This Row],[BONUS 8]]</f>
        <v>0</v>
      </c>
      <c r="BK169">
        <v>1</v>
      </c>
      <c r="BO169" s="23">
        <f>SUM(Tabel2[[#This Row],[V 9]]*10+Tabel2[[#This Row],[GT 9]])/Tabel2[[#This Row],[AW 9]]*10+Tabel2[[#This Row],[BONUS 9]]</f>
        <v>0</v>
      </c>
      <c r="BQ169">
        <v>1</v>
      </c>
      <c r="BU169" s="23">
        <f>SUM(Tabel2[[#This Row],[V 10]]*10+Tabel2[[#This Row],[GT 10]])/Tabel2[[#This Row],[AW 10]]*10+Tabel2[[#This Row],[BONUS 10]]</f>
        <v>0</v>
      </c>
      <c r="BV1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69" s="22">
        <v>750</v>
      </c>
      <c r="BX169" s="30">
        <f>Tabel2[[#This Row],[Diploma]]-Tabel2[[#This Row],[Uitgeschreven]]</f>
        <v>0</v>
      </c>
      <c r="BY169" s="2" t="str">
        <f t="shared" si="4"/>
        <v>geen actie</v>
      </c>
      <c r="CA169" s="159">
        <f>Tabel2[[#This Row],[pnt t/m 2021/22]]</f>
        <v>803.80952380952385</v>
      </c>
      <c r="CB169" s="159">
        <f>Tabel2[[#This Row],[pnt 2022/2023]]</f>
        <v>0</v>
      </c>
      <c r="CC169" s="159">
        <f t="shared" si="5"/>
        <v>803.80952380952385</v>
      </c>
    </row>
    <row r="170" spans="1:85" x14ac:dyDescent="0.3">
      <c r="A170" s="22" t="s">
        <v>205</v>
      </c>
      <c r="D170" s="22" t="s">
        <v>746</v>
      </c>
      <c r="E170" t="s">
        <v>196</v>
      </c>
      <c r="G170" t="s">
        <v>23</v>
      </c>
      <c r="H170" s="151">
        <f>Tabel2[[#This Row],[pnt t/m 2021/22]]+Tabel2[[#This Row],[pnt 2022/2023]]</f>
        <v>130.83333333333334</v>
      </c>
      <c r="I170">
        <v>2007</v>
      </c>
      <c r="J170">
        <v>2022</v>
      </c>
      <c r="K170" s="24">
        <f>Tabel2[[#This Row],[ijkdatum]]-Tabel2[[#This Row],[Geboren]]</f>
        <v>15</v>
      </c>
      <c r="L170" s="26">
        <f>Tabel2[[#This Row],[TTL 1]]+Tabel2[[#This Row],[TTL 2]]+Tabel2[[#This Row],[TTL 3]]+Tabel2[[#This Row],[TTL 4]]+Tabel2[[#This Row],[TTL 5]]+Tabel2[[#This Row],[TTL 6]]+Tabel2[[#This Row],[TTL 7]]+Tabel2[[#This Row],[TTL 8]]+Tabel2[[#This Row],[TTL 9]]+Tabel2[[#This Row],[TTL 10]]</f>
        <v>0</v>
      </c>
      <c r="M170" s="160">
        <v>130.83333333333334</v>
      </c>
      <c r="O170">
        <v>1</v>
      </c>
      <c r="S170" s="23">
        <f>SUM(Tabel2[[#This Row],[V 1]]*10+Tabel2[[#This Row],[GT 1]])/Tabel2[[#This Row],[AW 1]]*10+Tabel2[[#This Row],[BONUS 1]]</f>
        <v>0</v>
      </c>
      <c r="U170">
        <v>1</v>
      </c>
      <c r="Y170" s="23">
        <f>SUM(Tabel2[[#This Row],[V 2]]*10+Tabel2[[#This Row],[GT 2]])/Tabel2[[#This Row],[AW 2]]*10+Tabel2[[#This Row],[BONUS 2]]</f>
        <v>0</v>
      </c>
      <c r="AA170">
        <v>1</v>
      </c>
      <c r="AE170" s="23">
        <f>SUM(Tabel2[[#This Row],[V 3]]*10+Tabel2[[#This Row],[GT 3]])/Tabel2[[#This Row],[AW 3]]*10+Tabel2[[#This Row],[BONUS 3]]</f>
        <v>0</v>
      </c>
      <c r="AG170">
        <v>1</v>
      </c>
      <c r="AK170" s="23">
        <f>SUM(Tabel2[[#This Row],[V 4]]*10+Tabel2[[#This Row],[GT 4]])/Tabel2[[#This Row],[AW 4]]*10+Tabel2[[#This Row],[BONUS 4]]</f>
        <v>0</v>
      </c>
      <c r="AM170">
        <v>1</v>
      </c>
      <c r="AQ170" s="23">
        <f>SUM(Tabel2[[#This Row],[V 5]]*10+Tabel2[[#This Row],[GT 5]])/Tabel2[[#This Row],[AW 5]]*10+Tabel2[[#This Row],[BONUS 5]]</f>
        <v>0</v>
      </c>
      <c r="AS170">
        <v>1</v>
      </c>
      <c r="AW170" s="23">
        <f>SUM(Tabel2[[#This Row],[V 6]]*10+Tabel2[[#This Row],[GT 6]])/Tabel2[[#This Row],[AW 6]]*10+Tabel2[[#This Row],[BONUS 6]]</f>
        <v>0</v>
      </c>
      <c r="AY170">
        <v>1</v>
      </c>
      <c r="BC170" s="23">
        <f>SUM(Tabel2[[#This Row],[V 7]]*10+Tabel2[[#This Row],[GT 7]])/Tabel2[[#This Row],[AW 7]]*10+Tabel2[[#This Row],[BONUS 7]]</f>
        <v>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0" s="22">
        <v>0</v>
      </c>
      <c r="BX170" s="30">
        <f>Tabel2[[#This Row],[Diploma]]-Tabel2[[#This Row],[Uitgeschreven]]</f>
        <v>0</v>
      </c>
      <c r="BY170" s="2" t="str">
        <f t="shared" si="4"/>
        <v>geen actie</v>
      </c>
      <c r="CA170" s="159">
        <f>Tabel2[[#This Row],[pnt t/m 2021/22]]</f>
        <v>130.83333333333334</v>
      </c>
      <c r="CB170" s="159">
        <f>Tabel2[[#This Row],[pnt 2022/2023]]</f>
        <v>0</v>
      </c>
      <c r="CC170" s="159">
        <f t="shared" si="5"/>
        <v>130.83333333333334</v>
      </c>
    </row>
    <row r="171" spans="1:85" x14ac:dyDescent="0.3">
      <c r="A171" s="22" t="s">
        <v>246</v>
      </c>
      <c r="B171" s="22" t="s">
        <v>165</v>
      </c>
      <c r="D171" s="22" t="s">
        <v>749</v>
      </c>
      <c r="E171" t="s">
        <v>710</v>
      </c>
      <c r="F171" s="22">
        <v>118413</v>
      </c>
      <c r="G171" t="s">
        <v>59</v>
      </c>
      <c r="H171" s="27">
        <f>Tabel2[[#This Row],[pnt t/m 2021/22]]+Tabel2[[#This Row],[pnt 2022/2023]]</f>
        <v>740.71428571428578</v>
      </c>
      <c r="I171">
        <v>2008</v>
      </c>
      <c r="J171">
        <v>2022</v>
      </c>
      <c r="K171" s="24">
        <f>Tabel2[[#This Row],[ijkdatum]]-Tabel2[[#This Row],[Geboren]]</f>
        <v>14</v>
      </c>
      <c r="L171" s="25">
        <f>Tabel2[[#This Row],[TTL 1]]+Tabel2[[#This Row],[TTL 2]]+Tabel2[[#This Row],[TTL 3]]+Tabel2[[#This Row],[TTL 4]]+Tabel2[[#This Row],[TTL 5]]+Tabel2[[#This Row],[TTL 6]]+Tabel2[[#This Row],[TTL 7]]+Tabel2[[#This Row],[TTL 8]]+Tabel2[[#This Row],[TTL 9]]+Tabel2[[#This Row],[TTL 10]]</f>
        <v>289.71428571428572</v>
      </c>
      <c r="M171" s="167">
        <v>451</v>
      </c>
      <c r="N171" s="31"/>
      <c r="O171">
        <v>1</v>
      </c>
      <c r="S171" s="167">
        <f>SUM(Tabel2[[#This Row],[V 1]]*10+Tabel2[[#This Row],[GT 1]])/Tabel2[[#This Row],[AW 1]]*10+Tabel2[[#This Row],[BONUS 1]]</f>
        <v>0</v>
      </c>
      <c r="U171">
        <v>1</v>
      </c>
      <c r="Y171" s="162">
        <f>SUM(Tabel2[[#This Row],[V 2]]*10+Tabel2[[#This Row],[GT 2]])/Tabel2[[#This Row],[AW 2]]*10+Tabel2[[#This Row],[BONUS 2]]</f>
        <v>0</v>
      </c>
      <c r="AA171">
        <v>1</v>
      </c>
      <c r="AE171" s="162">
        <f>SUM(Tabel2[[#This Row],[V 3]]*10+Tabel2[[#This Row],[GT 3]])/Tabel2[[#This Row],[AW 3]]*10+Tabel2[[#This Row],[BONUS 3]]</f>
        <v>0</v>
      </c>
      <c r="AG171">
        <v>1</v>
      </c>
      <c r="AK171" s="162">
        <f>SUM(Tabel2[[#This Row],[V 4]]*10+Tabel2[[#This Row],[GT 4]])/Tabel2[[#This Row],[AW 4]]*10+Tabel2[[#This Row],[BONUS 4]]</f>
        <v>0</v>
      </c>
      <c r="AL171">
        <v>13</v>
      </c>
      <c r="AM171">
        <v>8</v>
      </c>
      <c r="AN171">
        <v>5</v>
      </c>
      <c r="AO171">
        <v>34</v>
      </c>
      <c r="AQ171" s="23">
        <f>SUM(Tabel2[[#This Row],[V 5]]*10+Tabel2[[#This Row],[GT 5]])/Tabel2[[#This Row],[AW 5]]*10+Tabel2[[#This Row],[BONUS 5]]</f>
        <v>105</v>
      </c>
      <c r="AR171">
        <v>17</v>
      </c>
      <c r="AS171">
        <v>14</v>
      </c>
      <c r="AT171">
        <v>8</v>
      </c>
      <c r="AU171">
        <v>54</v>
      </c>
      <c r="AW171" s="162">
        <f>SUM(Tabel2[[#This Row],[V 6]]*10+Tabel2[[#This Row],[GT 6]])/Tabel2[[#This Row],[AW 6]]*10+Tabel2[[#This Row],[BONUS 6]]</f>
        <v>95.714285714285708</v>
      </c>
      <c r="AX171">
        <v>15</v>
      </c>
      <c r="AY171">
        <v>10</v>
      </c>
      <c r="AZ171">
        <v>5</v>
      </c>
      <c r="BA171">
        <v>39</v>
      </c>
      <c r="BC171" s="23">
        <f>SUM(Tabel2[[#This Row],[V 7]]*10+Tabel2[[#This Row],[GT 7]])/Tabel2[[#This Row],[AW 7]]*10+Tabel2[[#This Row],[BONUS 7]]</f>
        <v>89</v>
      </c>
      <c r="BE171">
        <v>1</v>
      </c>
      <c r="BI171" s="162">
        <f>SUM(Tabel2[[#This Row],[V 8]]*10+Tabel2[[#This Row],[GT 8]])/Tabel2[[#This Row],[AW 8]]*10+Tabel2[[#This Row],[BONUS 8]]</f>
        <v>0</v>
      </c>
      <c r="BK171">
        <v>1</v>
      </c>
      <c r="BO171" s="162">
        <f>SUM(Tabel2[[#This Row],[V 9]]*10+Tabel2[[#This Row],[GT 9]])/Tabel2[[#This Row],[AW 9]]*10+Tabel2[[#This Row],[BONUS 9]]</f>
        <v>0</v>
      </c>
      <c r="BQ171">
        <v>1</v>
      </c>
      <c r="BU171" s="23">
        <f>SUM(Tabel2[[#This Row],[V 10]]*10+Tabel2[[#This Row],[GT 10]])/Tabel2[[#This Row],[AW 10]]*10+Tabel2[[#This Row],[BONUS 10]]</f>
        <v>0</v>
      </c>
      <c r="BV17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71" s="22">
        <v>500</v>
      </c>
      <c r="BX171" s="22">
        <f>Tabel2[[#This Row],[Diploma]]-Tabel2[[#This Row],[Uitgeschreven]]</f>
        <v>0</v>
      </c>
      <c r="BY171" s="165" t="str">
        <f t="shared" si="4"/>
        <v>geen actie</v>
      </c>
      <c r="CA171" s="159">
        <f>Tabel2[[#This Row],[pnt t/m 2021/22]]</f>
        <v>451</v>
      </c>
      <c r="CB171" s="159">
        <f>Tabel2[[#This Row],[pnt 2022/2023]]</f>
        <v>289.71428571428572</v>
      </c>
      <c r="CC171" s="159">
        <f t="shared" si="5"/>
        <v>740.71428571428578</v>
      </c>
    </row>
    <row r="172" spans="1:85" x14ac:dyDescent="0.3">
      <c r="A172" s="22" t="s">
        <v>283</v>
      </c>
      <c r="B172" s="22" t="s">
        <v>165</v>
      </c>
      <c r="D172" s="22" t="s">
        <v>747</v>
      </c>
      <c r="E172" t="s">
        <v>193</v>
      </c>
      <c r="G172" s="25" t="s">
        <v>49</v>
      </c>
      <c r="H172" s="163">
        <f>Tabel2[[#This Row],[pnt t/m 2021/22]]+Tabel2[[#This Row],[pnt 2022/2023]]</f>
        <v>191.54761904761904</v>
      </c>
      <c r="I172">
        <v>2009</v>
      </c>
      <c r="J172">
        <v>2022</v>
      </c>
      <c r="K172" s="24">
        <f>Tabel2[[#This Row],[ijkdatum]]-Tabel2[[#This Row],[Geboren]]</f>
        <v>13</v>
      </c>
      <c r="L172" s="26">
        <f>Tabel2[[#This Row],[TTL 1]]+Tabel2[[#This Row],[TTL 2]]+Tabel2[[#This Row],[TTL 3]]+Tabel2[[#This Row],[TTL 4]]+Tabel2[[#This Row],[TTL 5]]+Tabel2[[#This Row],[TTL 6]]+Tabel2[[#This Row],[TTL 7]]+Tabel2[[#This Row],[TTL 8]]+Tabel2[[#This Row],[TTL 9]]+Tabel2[[#This Row],[TTL 10]]</f>
        <v>95.714285714285708</v>
      </c>
      <c r="M172" s="160">
        <v>95.833333333333329</v>
      </c>
      <c r="N172" s="31"/>
      <c r="O172">
        <v>1</v>
      </c>
      <c r="S172" s="27">
        <f>SUM(Tabel2[[#This Row],[V 1]]*10+Tabel2[[#This Row],[GT 1]])/Tabel2[[#This Row],[AW 1]]*10+Tabel2[[#This Row],[BONUS 1]]</f>
        <v>0</v>
      </c>
      <c r="U172">
        <v>1</v>
      </c>
      <c r="Y172" s="23">
        <f>SUM(Tabel2[[#This Row],[V 2]]*10+Tabel2[[#This Row],[GT 2]])/Tabel2[[#This Row],[AW 2]]*10+Tabel2[[#This Row],[BONUS 2]]</f>
        <v>0</v>
      </c>
      <c r="Z172">
        <v>2</v>
      </c>
      <c r="AA172">
        <v>7</v>
      </c>
      <c r="AB172">
        <v>4</v>
      </c>
      <c r="AC172">
        <v>27</v>
      </c>
      <c r="AE172" s="23">
        <f>SUM(Tabel2[[#This Row],[V 3]]*10+Tabel2[[#This Row],[GT 3]])/Tabel2[[#This Row],[AW 3]]*10+Tabel2[[#This Row],[BONUS 3]]</f>
        <v>95.714285714285708</v>
      </c>
      <c r="AG172">
        <v>1</v>
      </c>
      <c r="AK172" s="23">
        <f>SUM(Tabel2[[#This Row],[V 4]]*10+Tabel2[[#This Row],[GT 4]])/Tabel2[[#This Row],[AW 4]]*10+Tabel2[[#This Row],[BONUS 4]]</f>
        <v>0</v>
      </c>
      <c r="AM172">
        <v>1</v>
      </c>
      <c r="AQ172" s="23">
        <f>SUM(Tabel2[[#This Row],[V 5]]*10+Tabel2[[#This Row],[GT 5]])/Tabel2[[#This Row],[AW 5]]*10+Tabel2[[#This Row],[BONUS 5]]</f>
        <v>0</v>
      </c>
      <c r="AS172">
        <v>1</v>
      </c>
      <c r="AW172" s="23">
        <f>SUM(Tabel2[[#This Row],[V 6]]*10+Tabel2[[#This Row],[GT 6]])/Tabel2[[#This Row],[AW 6]]*10+Tabel2[[#This Row],[BONUS 6]]</f>
        <v>0</v>
      </c>
      <c r="AY172">
        <v>1</v>
      </c>
      <c r="BC172" s="23">
        <f>SUM(Tabel2[[#This Row],[V 7]]*10+Tabel2[[#This Row],[GT 7]])/Tabel2[[#This Row],[AW 7]]*10+Tabel2[[#This Row],[BONUS 7]]</f>
        <v>0</v>
      </c>
      <c r="BE172">
        <v>1</v>
      </c>
      <c r="BI172" s="23">
        <f>SUM(Tabel2[[#This Row],[V 8]]*10+Tabel2[[#This Row],[GT 8]])/Tabel2[[#This Row],[AW 8]]*10+Tabel2[[#This Row],[BONUS 8]]</f>
        <v>0</v>
      </c>
      <c r="BK172">
        <v>1</v>
      </c>
      <c r="BO172" s="23">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2" s="22">
        <v>0</v>
      </c>
      <c r="BX172" s="30">
        <f>Tabel2[[#This Row],[Diploma]]-Tabel2[[#This Row],[Uitgeschreven]]</f>
        <v>0</v>
      </c>
      <c r="BY172" s="2" t="str">
        <f t="shared" si="4"/>
        <v>geen actie</v>
      </c>
      <c r="CA172" s="159">
        <f>Tabel2[[#This Row],[pnt t/m 2021/22]]</f>
        <v>95.833333333333329</v>
      </c>
      <c r="CB172" s="159">
        <f>Tabel2[[#This Row],[pnt 2022/2023]]</f>
        <v>95.714285714285708</v>
      </c>
      <c r="CC172" s="159">
        <f t="shared" si="5"/>
        <v>191.54761904761904</v>
      </c>
    </row>
    <row r="173" spans="1:85" x14ac:dyDescent="0.3">
      <c r="A173" s="22" t="s">
        <v>283</v>
      </c>
      <c r="B173" s="22" t="s">
        <v>165</v>
      </c>
      <c r="D173" s="22" t="s">
        <v>749</v>
      </c>
      <c r="E173" t="s">
        <v>194</v>
      </c>
      <c r="F173" s="22">
        <v>116760</v>
      </c>
      <c r="G173" s="25" t="s">
        <v>53</v>
      </c>
      <c r="H173" s="163">
        <f>Tabel2[[#This Row],[pnt t/m 2021/22]]+Tabel2[[#This Row],[pnt 2022/2023]]</f>
        <v>2380.4444444444443</v>
      </c>
      <c r="I173">
        <v>2007</v>
      </c>
      <c r="J173">
        <v>2022</v>
      </c>
      <c r="K173" s="24">
        <f>Tabel2[[#This Row],[ijkdatum]]-Tabel2[[#This Row],[Geboren]]</f>
        <v>15</v>
      </c>
      <c r="L173" s="26">
        <f>Tabel2[[#This Row],[TTL 1]]+Tabel2[[#This Row],[TTL 2]]+Tabel2[[#This Row],[TTL 3]]+Tabel2[[#This Row],[TTL 4]]+Tabel2[[#This Row],[TTL 5]]+Tabel2[[#This Row],[TTL 6]]+Tabel2[[#This Row],[TTL 7]]+Tabel2[[#This Row],[TTL 8]]+Tabel2[[#This Row],[TTL 9]]+Tabel2[[#This Row],[TTL 10]]</f>
        <v>560.77777777777783</v>
      </c>
      <c r="M173" s="160">
        <v>1819.6666666666667</v>
      </c>
      <c r="N173" s="31">
        <v>15</v>
      </c>
      <c r="O173">
        <v>9</v>
      </c>
      <c r="P173">
        <v>0</v>
      </c>
      <c r="Q173">
        <v>33</v>
      </c>
      <c r="S173" s="27">
        <f>SUM(Tabel2[[#This Row],[V 1]]*10+Tabel2[[#This Row],[GT 1]])/Tabel2[[#This Row],[AW 1]]*10+Tabel2[[#This Row],[BONUS 1]]</f>
        <v>36.666666666666664</v>
      </c>
      <c r="T173">
        <v>2</v>
      </c>
      <c r="U173">
        <v>9</v>
      </c>
      <c r="V173">
        <v>7</v>
      </c>
      <c r="W173">
        <v>39</v>
      </c>
      <c r="Y173" s="23">
        <f>SUM(Tabel2[[#This Row],[V 2]]*10+Tabel2[[#This Row],[GT 2]])/Tabel2[[#This Row],[AW 2]]*10+Tabel2[[#This Row],[BONUS 2]]</f>
        <v>121.11111111111111</v>
      </c>
      <c r="Z173">
        <v>7</v>
      </c>
      <c r="AA173">
        <v>9</v>
      </c>
      <c r="AB173">
        <v>2</v>
      </c>
      <c r="AC173">
        <v>26</v>
      </c>
      <c r="AE173" s="23">
        <f>SUM(Tabel2[[#This Row],[V 3]]*10+Tabel2[[#This Row],[GT 3]])/Tabel2[[#This Row],[AW 3]]*10+Tabel2[[#This Row],[BONUS 3]]</f>
        <v>51.111111111111107</v>
      </c>
      <c r="AF173">
        <v>6</v>
      </c>
      <c r="AG173">
        <v>12</v>
      </c>
      <c r="AH173">
        <v>10</v>
      </c>
      <c r="AI173">
        <v>52</v>
      </c>
      <c r="AK173" s="23">
        <f>SUM(Tabel2[[#This Row],[V 4]]*10+Tabel2[[#This Row],[GT 4]])/Tabel2[[#This Row],[AW 4]]*10+Tabel2[[#This Row],[BONUS 4]]</f>
        <v>126.66666666666666</v>
      </c>
      <c r="AL173">
        <v>1</v>
      </c>
      <c r="AM173">
        <v>9</v>
      </c>
      <c r="AN173">
        <v>7</v>
      </c>
      <c r="AO173">
        <v>40</v>
      </c>
      <c r="AQ173" s="23">
        <f>SUM(Tabel2[[#This Row],[V 5]]*10+Tabel2[[#This Row],[GT 5]])/Tabel2[[#This Row],[AW 5]]*10+Tabel2[[#This Row],[BONUS 5]]</f>
        <v>122.22222222222221</v>
      </c>
      <c r="AS173">
        <v>1</v>
      </c>
      <c r="AW173" s="23">
        <f>SUM(Tabel2[[#This Row],[V 6]]*10+Tabel2[[#This Row],[GT 6]])/Tabel2[[#This Row],[AW 6]]*10+Tabel2[[#This Row],[BONUS 6]]</f>
        <v>0</v>
      </c>
      <c r="AX173">
        <v>1</v>
      </c>
      <c r="AY173">
        <v>10</v>
      </c>
      <c r="AZ173">
        <v>6</v>
      </c>
      <c r="BA173">
        <v>43</v>
      </c>
      <c r="BC173" s="23">
        <f>SUM(Tabel2[[#This Row],[V 7]]*10+Tabel2[[#This Row],[GT 7]])/Tabel2[[#This Row],[AW 7]]*10+Tabel2[[#This Row],[BONUS 7]]</f>
        <v>103</v>
      </c>
      <c r="BE173">
        <v>1</v>
      </c>
      <c r="BI173" s="23">
        <f>SUM(Tabel2[[#This Row],[V 8]]*10+Tabel2[[#This Row],[GT 8]])/Tabel2[[#This Row],[AW 8]]*10+Tabel2[[#This Row],[BONUS 8]]</f>
        <v>0</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3" s="22">
        <v>2000</v>
      </c>
      <c r="BX173" s="30">
        <f>Tabel2[[#This Row],[Diploma]]-Tabel2[[#This Row],[Uitgeschreven]]</f>
        <v>0</v>
      </c>
      <c r="BY173" s="2" t="str">
        <f t="shared" si="4"/>
        <v>geen actie</v>
      </c>
      <c r="CA173" s="159">
        <f>Tabel2[[#This Row],[pnt t/m 2021/22]]</f>
        <v>1819.6666666666667</v>
      </c>
      <c r="CB173" s="159">
        <f>Tabel2[[#This Row],[pnt 2022/2023]]</f>
        <v>560.77777777777783</v>
      </c>
      <c r="CC173" s="159">
        <f t="shared" si="5"/>
        <v>2380.4444444444443</v>
      </c>
    </row>
    <row r="174" spans="1:85" x14ac:dyDescent="0.3">
      <c r="A174" s="22" t="s">
        <v>283</v>
      </c>
      <c r="B174" s="22" t="s">
        <v>165</v>
      </c>
      <c r="D174" s="22" t="s">
        <v>747</v>
      </c>
      <c r="E174" t="s">
        <v>622</v>
      </c>
      <c r="F174" s="22">
        <v>116743</v>
      </c>
      <c r="G174" s="25" t="s">
        <v>621</v>
      </c>
      <c r="H174" s="163">
        <f>Tabel2[[#This Row],[pnt t/m 2021/22]]+Tabel2[[#This Row],[pnt 2022/2023]]</f>
        <v>242</v>
      </c>
      <c r="I174">
        <v>2005</v>
      </c>
      <c r="J174">
        <v>2022</v>
      </c>
      <c r="K174" s="24">
        <f>Tabel2[[#This Row],[ijkdatum]]-Tabel2[[#This Row],[Geboren]]</f>
        <v>17</v>
      </c>
      <c r="L174" s="26">
        <f>Tabel2[[#This Row],[TTL 1]]+Tabel2[[#This Row],[TTL 2]]+Tabel2[[#This Row],[TTL 3]]+Tabel2[[#This Row],[TTL 4]]+Tabel2[[#This Row],[TTL 5]]+Tabel2[[#This Row],[TTL 6]]+Tabel2[[#This Row],[TTL 7]]+Tabel2[[#This Row],[TTL 8]]+Tabel2[[#This Row],[TTL 9]]+Tabel2[[#This Row],[TTL 10]]</f>
        <v>242</v>
      </c>
      <c r="M174" s="160">
        <v>0</v>
      </c>
      <c r="N174" s="31">
        <v>1</v>
      </c>
      <c r="O174">
        <v>10</v>
      </c>
      <c r="P174">
        <v>7</v>
      </c>
      <c r="Q174">
        <v>45</v>
      </c>
      <c r="S174" s="27">
        <f>SUM(Tabel2[[#This Row],[V 1]]*10+Tabel2[[#This Row],[GT 1]])/Tabel2[[#This Row],[AW 1]]*10+Tabel2[[#This Row],[BONUS 1]]</f>
        <v>115</v>
      </c>
      <c r="U174">
        <v>1</v>
      </c>
      <c r="Y174" s="23">
        <f>SUM(Tabel2[[#This Row],[V 2]]*10+Tabel2[[#This Row],[GT 2]])/Tabel2[[#This Row],[AW 2]]*10+Tabel2[[#This Row],[BONUS 2]]</f>
        <v>0</v>
      </c>
      <c r="AA174">
        <v>1</v>
      </c>
      <c r="AE174" s="23">
        <f>SUM(Tabel2[[#This Row],[V 3]]*10+Tabel2[[#This Row],[GT 3]])/Tabel2[[#This Row],[AW 3]]*10+Tabel2[[#This Row],[BONUS 3]]</f>
        <v>0</v>
      </c>
      <c r="AF174">
        <v>2</v>
      </c>
      <c r="AG174">
        <v>10</v>
      </c>
      <c r="AH174">
        <v>8</v>
      </c>
      <c r="AI174">
        <v>47</v>
      </c>
      <c r="AK174" s="23">
        <f>SUM(Tabel2[[#This Row],[V 4]]*10+Tabel2[[#This Row],[GT 4]])/Tabel2[[#This Row],[AW 4]]*10+Tabel2[[#This Row],[BONUS 4]]</f>
        <v>127</v>
      </c>
      <c r="AM174">
        <v>1</v>
      </c>
      <c r="AQ174" s="23">
        <f>SUM(Tabel2[[#This Row],[V 5]]*10+Tabel2[[#This Row],[GT 5]])/Tabel2[[#This Row],[AW 5]]*10+Tabel2[[#This Row],[BONUS 5]]</f>
        <v>0</v>
      </c>
      <c r="AS174">
        <v>1</v>
      </c>
      <c r="AW174" s="23">
        <f>SUM(Tabel2[[#This Row],[V 6]]*10+Tabel2[[#This Row],[GT 6]])/Tabel2[[#This Row],[AW 6]]*10+Tabel2[[#This Row],[BONUS 6]]</f>
        <v>0</v>
      </c>
      <c r="AY174">
        <v>1</v>
      </c>
      <c r="BC174" s="23">
        <f>SUM(Tabel2[[#This Row],[V 7]]*10+Tabel2[[#This Row],[GT 7]])/Tabel2[[#This Row],[AW 7]]*10+Tabel2[[#This Row],[BONUS 7]]</f>
        <v>0</v>
      </c>
      <c r="BE174">
        <v>1</v>
      </c>
      <c r="BI174" s="23">
        <f>SUM(Tabel2[[#This Row],[V 8]]*10+Tabel2[[#This Row],[GT 8]])/Tabel2[[#This Row],[AW 8]]*10+Tabel2[[#This Row],[BONUS 8]]</f>
        <v>0</v>
      </c>
      <c r="BK174">
        <v>1</v>
      </c>
      <c r="BO174" s="23">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74" s="30">
        <f>Tabel2[[#This Row],[Diploma]]-Tabel2[[#This Row],[Uitgeschreven]]</f>
        <v>0</v>
      </c>
      <c r="BY174" s="2" t="str">
        <f t="shared" si="4"/>
        <v>geen actie</v>
      </c>
      <c r="CA174" s="159">
        <f>Tabel2[[#This Row],[pnt t/m 2021/22]]</f>
        <v>0</v>
      </c>
      <c r="CB174" s="159">
        <f>Tabel2[[#This Row],[pnt 2022/2023]]</f>
        <v>242</v>
      </c>
      <c r="CC174" s="159">
        <f t="shared" si="5"/>
        <v>242</v>
      </c>
    </row>
    <row r="175" spans="1:85" x14ac:dyDescent="0.3">
      <c r="A175" s="22" t="s">
        <v>206</v>
      </c>
      <c r="B175" s="22" t="s">
        <v>165</v>
      </c>
      <c r="D175" s="22" t="s">
        <v>746</v>
      </c>
      <c r="E175" t="s">
        <v>233</v>
      </c>
      <c r="G175" s="25" t="s">
        <v>169</v>
      </c>
      <c r="H175" s="163">
        <f>Tabel2[[#This Row],[pnt t/m 2021/22]]+Tabel2[[#This Row],[pnt 2022/2023]]</f>
        <v>90</v>
      </c>
      <c r="I175">
        <v>2012</v>
      </c>
      <c r="J175">
        <v>2022</v>
      </c>
      <c r="K175" s="24">
        <f>Tabel2[[#This Row],[ijkdatum]]-Tabel2[[#This Row],[Geboren]]</f>
        <v>10</v>
      </c>
      <c r="L175" s="26">
        <f>Tabel2[[#This Row],[TTL 1]]+Tabel2[[#This Row],[TTL 2]]+Tabel2[[#This Row],[TTL 3]]+Tabel2[[#This Row],[TTL 4]]+Tabel2[[#This Row],[TTL 5]]+Tabel2[[#This Row],[TTL 6]]+Tabel2[[#This Row],[TTL 7]]+Tabel2[[#This Row],[TTL 8]]+Tabel2[[#This Row],[TTL 9]]+Tabel2[[#This Row],[TTL 10]]</f>
        <v>0</v>
      </c>
      <c r="M175" s="160">
        <v>90</v>
      </c>
      <c r="N175" s="31"/>
      <c r="O175">
        <v>1</v>
      </c>
      <c r="S175" s="27">
        <f>SUM(Tabel2[[#This Row],[V 1]]*10+Tabel2[[#This Row],[GT 1]])/Tabel2[[#This Row],[AW 1]]*10+Tabel2[[#This Row],[BONUS 1]]</f>
        <v>0</v>
      </c>
      <c r="U175">
        <v>1</v>
      </c>
      <c r="Y175" s="23">
        <f>SUM(Tabel2[[#This Row],[V 2]]*10+Tabel2[[#This Row],[GT 2]])/Tabel2[[#This Row],[AW 2]]*10+Tabel2[[#This Row],[BONUS 2]]</f>
        <v>0</v>
      </c>
      <c r="AA175">
        <v>1</v>
      </c>
      <c r="AE175" s="23">
        <f>SUM(Tabel2[[#This Row],[V 3]]*10+Tabel2[[#This Row],[GT 3]])/Tabel2[[#This Row],[AW 3]]*10+Tabel2[[#This Row],[BONUS 3]]</f>
        <v>0</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5" s="22">
        <v>0</v>
      </c>
      <c r="BX175" s="30">
        <f>Tabel2[[#This Row],[Diploma]]-Tabel2[[#This Row],[Uitgeschreven]]</f>
        <v>0</v>
      </c>
      <c r="BY175" s="2" t="str">
        <f t="shared" si="4"/>
        <v>geen actie</v>
      </c>
      <c r="CA175" s="159">
        <f>Tabel2[[#This Row],[pnt t/m 2021/22]]</f>
        <v>90</v>
      </c>
      <c r="CB175" s="159">
        <f>Tabel2[[#This Row],[pnt 2022/2023]]</f>
        <v>0</v>
      </c>
      <c r="CC175" s="159">
        <f t="shared" si="5"/>
        <v>90</v>
      </c>
    </row>
    <row r="176" spans="1:85" x14ac:dyDescent="0.3">
      <c r="A176" s="22" t="s">
        <v>246</v>
      </c>
      <c r="B176" s="22" t="s">
        <v>165</v>
      </c>
      <c r="D176" s="22" t="s">
        <v>746</v>
      </c>
      <c r="E176" t="s">
        <v>263</v>
      </c>
      <c r="G176" s="25" t="s">
        <v>59</v>
      </c>
      <c r="H176" s="163">
        <f>Tabel2[[#This Row],[pnt t/m 2021/22]]+Tabel2[[#This Row],[pnt 2022/2023]]</f>
        <v>223.44444444444446</v>
      </c>
      <c r="I176">
        <v>2004</v>
      </c>
      <c r="J176">
        <v>2022</v>
      </c>
      <c r="K176" s="24">
        <f>Tabel2[[#This Row],[ijkdatum]]-Tabel2[[#This Row],[Geboren]]</f>
        <v>18</v>
      </c>
      <c r="L176" s="26">
        <f>Tabel2[[#This Row],[TTL 1]]+Tabel2[[#This Row],[TTL 2]]+Tabel2[[#This Row],[TTL 3]]+Tabel2[[#This Row],[TTL 4]]+Tabel2[[#This Row],[TTL 5]]+Tabel2[[#This Row],[TTL 6]]+Tabel2[[#This Row],[TTL 7]]+Tabel2[[#This Row],[TTL 8]]+Tabel2[[#This Row],[TTL 9]]+Tabel2[[#This Row],[TTL 10]]</f>
        <v>0</v>
      </c>
      <c r="M176" s="160">
        <v>223.44444444444446</v>
      </c>
      <c r="N176" s="31"/>
      <c r="O176">
        <v>1</v>
      </c>
      <c r="S176" s="27">
        <f>SUM(Tabel2[[#This Row],[V 1]]*10+Tabel2[[#This Row],[GT 1]])/Tabel2[[#This Row],[AW 1]]*10+Tabel2[[#This Row],[BONUS 1]]</f>
        <v>0</v>
      </c>
      <c r="U176">
        <v>1</v>
      </c>
      <c r="Y176" s="23">
        <f>SUM(Tabel2[[#This Row],[V 2]]*10+Tabel2[[#This Row],[GT 2]])/Tabel2[[#This Row],[AW 2]]*10+Tabel2[[#This Row],[BONUS 2]]</f>
        <v>0</v>
      </c>
      <c r="AA176">
        <v>1</v>
      </c>
      <c r="AE176" s="23">
        <f>SUM(Tabel2[[#This Row],[V 3]]*10+Tabel2[[#This Row],[GT 3]])/Tabel2[[#This Row],[AW 3]]*10+Tabel2[[#This Row],[BONUS 3]]</f>
        <v>0</v>
      </c>
      <c r="AG176">
        <v>1</v>
      </c>
      <c r="AK176" s="23">
        <f>SUM(Tabel2[[#This Row],[V 4]]*10+Tabel2[[#This Row],[GT 4]])/Tabel2[[#This Row],[AW 4]]*10+Tabel2[[#This Row],[BONUS 4]]</f>
        <v>0</v>
      </c>
      <c r="AM176">
        <v>1</v>
      </c>
      <c r="AQ176" s="23">
        <f>SUM(Tabel2[[#This Row],[V 5]]*10+Tabel2[[#This Row],[GT 5]])/Tabel2[[#This Row],[AW 5]]*10+Tabel2[[#This Row],[BONUS 5]]</f>
        <v>0</v>
      </c>
      <c r="AS176">
        <v>1</v>
      </c>
      <c r="AW176" s="23">
        <f>SUM(Tabel2[[#This Row],[V 6]]*10+Tabel2[[#This Row],[GT 6]])/Tabel2[[#This Row],[AW 6]]*10+Tabel2[[#This Row],[BONUS 6]]</f>
        <v>0</v>
      </c>
      <c r="AY176">
        <v>1</v>
      </c>
      <c r="BC176" s="23">
        <f>SUM(Tabel2[[#This Row],[V 7]]*10+Tabel2[[#This Row],[GT 7]])/Tabel2[[#This Row],[AW 7]]*10+Tabel2[[#This Row],[BONUS 7]]</f>
        <v>0</v>
      </c>
      <c r="BE176">
        <v>1</v>
      </c>
      <c r="BI176" s="23">
        <f>SUM(Tabel2[[#This Row],[V 8]]*10+Tabel2[[#This Row],[GT 8]])/Tabel2[[#This Row],[AW 8]]*10+Tabel2[[#This Row],[BONUS 8]]</f>
        <v>0</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6" s="22">
        <v>0</v>
      </c>
      <c r="BX176" s="30">
        <f>Tabel2[[#This Row],[Diploma]]-Tabel2[[#This Row],[Uitgeschreven]]</f>
        <v>0</v>
      </c>
      <c r="BY176" s="2" t="str">
        <f t="shared" si="4"/>
        <v>geen actie</v>
      </c>
      <c r="CA176" s="159">
        <f>Tabel2[[#This Row],[pnt t/m 2021/22]]</f>
        <v>223.44444444444446</v>
      </c>
      <c r="CB176" s="159">
        <f>Tabel2[[#This Row],[pnt 2022/2023]]</f>
        <v>0</v>
      </c>
      <c r="CC176" s="159">
        <f t="shared" si="5"/>
        <v>223.44444444444446</v>
      </c>
    </row>
    <row r="177" spans="1:81" x14ac:dyDescent="0.3">
      <c r="A177" s="22" t="s">
        <v>309</v>
      </c>
      <c r="B177" s="22" t="s">
        <v>165</v>
      </c>
      <c r="D177" s="22" t="s">
        <v>746</v>
      </c>
      <c r="E177" t="s">
        <v>322</v>
      </c>
      <c r="F177" s="22">
        <v>119406</v>
      </c>
      <c r="G177" s="25" t="s">
        <v>323</v>
      </c>
      <c r="H177" s="163">
        <f>Tabel2[[#This Row],[pnt t/m 2021/22]]+Tabel2[[#This Row],[pnt 2022/2023]]</f>
        <v>107.63888888888889</v>
      </c>
      <c r="I177">
        <v>2011</v>
      </c>
      <c r="J177">
        <v>2022</v>
      </c>
      <c r="K177" s="24">
        <f>Tabel2[[#This Row],[ijkdatum]]-Tabel2[[#This Row],[Geboren]]</f>
        <v>11</v>
      </c>
      <c r="L177" s="26">
        <f>Tabel2[[#This Row],[TTL 1]]+Tabel2[[#This Row],[TTL 2]]+Tabel2[[#This Row],[TTL 3]]+Tabel2[[#This Row],[TTL 4]]+Tabel2[[#This Row],[TTL 5]]+Tabel2[[#This Row],[TTL 6]]+Tabel2[[#This Row],[TTL 7]]+Tabel2[[#This Row],[TTL 8]]+Tabel2[[#This Row],[TTL 9]]+Tabel2[[#This Row],[TTL 10]]</f>
        <v>0</v>
      </c>
      <c r="M177" s="160">
        <v>107.63888888888889</v>
      </c>
      <c r="N177" s="31"/>
      <c r="O177">
        <v>1</v>
      </c>
      <c r="S177" s="27">
        <f>SUM(Tabel2[[#This Row],[V 1]]*10+Tabel2[[#This Row],[GT 1]])/Tabel2[[#This Row],[AW 1]]*10+Tabel2[[#This Row],[BONUS 1]]</f>
        <v>0</v>
      </c>
      <c r="U177">
        <v>1</v>
      </c>
      <c r="Y177" s="23">
        <f>SUM(Tabel2[[#This Row],[V 2]]*10+Tabel2[[#This Row],[GT 2]])/Tabel2[[#This Row],[AW 2]]*10+Tabel2[[#This Row],[BONUS 2]]</f>
        <v>0</v>
      </c>
      <c r="AA177">
        <v>1</v>
      </c>
      <c r="AE177" s="23">
        <f>SUM(Tabel2[[#This Row],[V 3]]*10+Tabel2[[#This Row],[GT 3]])/Tabel2[[#This Row],[AW 3]]*10+Tabel2[[#This Row],[BONUS 3]]</f>
        <v>0</v>
      </c>
      <c r="AG177">
        <v>1</v>
      </c>
      <c r="AK177" s="23">
        <f>SUM(Tabel2[[#This Row],[V 4]]*10+Tabel2[[#This Row],[GT 4]])/Tabel2[[#This Row],[AW 4]]*10+Tabel2[[#This Row],[BONUS 4]]</f>
        <v>0</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7" s="22">
        <v>0</v>
      </c>
      <c r="BX177" s="30">
        <f>Tabel2[[#This Row],[Diploma]]-Tabel2[[#This Row],[Uitgeschreven]]</f>
        <v>0</v>
      </c>
      <c r="BY177" s="2" t="str">
        <f t="shared" si="4"/>
        <v>geen actie</v>
      </c>
      <c r="CA177" s="159">
        <f>Tabel2[[#This Row],[pnt t/m 2021/22]]</f>
        <v>107.63888888888889</v>
      </c>
      <c r="CB177" s="159">
        <f>Tabel2[[#This Row],[pnt 2022/2023]]</f>
        <v>0</v>
      </c>
      <c r="CC177" s="159">
        <f t="shared" si="5"/>
        <v>107.63888888888889</v>
      </c>
    </row>
    <row r="178" spans="1:81" x14ac:dyDescent="0.3">
      <c r="A178" s="22" t="s">
        <v>205</v>
      </c>
      <c r="B178" s="22" t="s">
        <v>165</v>
      </c>
      <c r="D178" s="22" t="s">
        <v>746</v>
      </c>
      <c r="E178" t="s">
        <v>197</v>
      </c>
      <c r="F178" s="22">
        <v>118285</v>
      </c>
      <c r="G178" s="25" t="s">
        <v>49</v>
      </c>
      <c r="H178" s="163">
        <f>Tabel2[[#This Row],[pnt t/m 2021/22]]+Tabel2[[#This Row],[pnt 2022/2023]]</f>
        <v>404.04761904761904</v>
      </c>
      <c r="I178">
        <v>2009</v>
      </c>
      <c r="J178">
        <v>2022</v>
      </c>
      <c r="K178" s="24">
        <f>Tabel2[[#This Row],[ijkdatum]]-Tabel2[[#This Row],[Geboren]]</f>
        <v>13</v>
      </c>
      <c r="L178" s="26">
        <f>Tabel2[[#This Row],[TTL 1]]+Tabel2[[#This Row],[TTL 2]]+Tabel2[[#This Row],[TTL 3]]+Tabel2[[#This Row],[TTL 4]]+Tabel2[[#This Row],[TTL 5]]+Tabel2[[#This Row],[TTL 6]]+Tabel2[[#This Row],[TTL 7]]+Tabel2[[#This Row],[TTL 8]]+Tabel2[[#This Row],[TTL 9]]+Tabel2[[#This Row],[TTL 10]]</f>
        <v>0</v>
      </c>
      <c r="M178" s="160">
        <v>404.04761904761904</v>
      </c>
      <c r="N178" s="31"/>
      <c r="O178">
        <v>1</v>
      </c>
      <c r="S178" s="27">
        <f>SUM(Tabel2[[#This Row],[V 1]]*10+Tabel2[[#This Row],[GT 1]])/Tabel2[[#This Row],[AW 1]]*10+Tabel2[[#This Row],[BONUS 1]]</f>
        <v>0</v>
      </c>
      <c r="U178">
        <v>1</v>
      </c>
      <c r="Y178" s="23">
        <f>SUM(Tabel2[[#This Row],[V 2]]*10+Tabel2[[#This Row],[GT 2]])/Tabel2[[#This Row],[AW 2]]*10+Tabel2[[#This Row],[BONUS 2]]</f>
        <v>0</v>
      </c>
      <c r="AA178">
        <v>1</v>
      </c>
      <c r="AE178" s="23">
        <f>SUM(Tabel2[[#This Row],[V 3]]*10+Tabel2[[#This Row],[GT 3]])/Tabel2[[#This Row],[AW 3]]*10+Tabel2[[#This Row],[BONUS 3]]</f>
        <v>0</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78" s="22">
        <v>250</v>
      </c>
      <c r="BX178" s="30">
        <f>Tabel2[[#This Row],[Diploma]]-Tabel2[[#This Row],[Uitgeschreven]]</f>
        <v>0</v>
      </c>
      <c r="BY178" s="2" t="str">
        <f t="shared" si="4"/>
        <v>geen actie</v>
      </c>
      <c r="CA178" s="159">
        <f>Tabel2[[#This Row],[pnt t/m 2021/22]]</f>
        <v>404.04761904761904</v>
      </c>
      <c r="CB178" s="159">
        <f>Tabel2[[#This Row],[pnt 2022/2023]]</f>
        <v>0</v>
      </c>
      <c r="CC178" s="159">
        <f t="shared" si="5"/>
        <v>404.04761904761904</v>
      </c>
    </row>
    <row r="179" spans="1:81" x14ac:dyDescent="0.3">
      <c r="A179" s="22" t="s">
        <v>309</v>
      </c>
      <c r="B179" s="22" t="s">
        <v>165</v>
      </c>
      <c r="D179" s="22" t="s">
        <v>749</v>
      </c>
      <c r="E179" t="s">
        <v>324</v>
      </c>
      <c r="F179" s="22">
        <v>118547</v>
      </c>
      <c r="G179" s="25" t="s">
        <v>302</v>
      </c>
      <c r="H179" s="163">
        <f>Tabel2[[#This Row],[pnt t/m 2021/22]]+Tabel2[[#This Row],[pnt 2022/2023]]</f>
        <v>748.71645021645031</v>
      </c>
      <c r="I179">
        <v>2012</v>
      </c>
      <c r="J179">
        <v>2022</v>
      </c>
      <c r="K179" s="24">
        <f>Tabel2[[#This Row],[ijkdatum]]-Tabel2[[#This Row],[Geboren]]</f>
        <v>10</v>
      </c>
      <c r="L179" s="26">
        <f>Tabel2[[#This Row],[TTL 1]]+Tabel2[[#This Row],[TTL 2]]+Tabel2[[#This Row],[TTL 3]]+Tabel2[[#This Row],[TTL 4]]+Tabel2[[#This Row],[TTL 5]]+Tabel2[[#This Row],[TTL 6]]+Tabel2[[#This Row],[TTL 7]]+Tabel2[[#This Row],[TTL 8]]+Tabel2[[#This Row],[TTL 9]]+Tabel2[[#This Row],[TTL 10]]</f>
        <v>570.76190476190482</v>
      </c>
      <c r="M179" s="160">
        <v>177.95454545454544</v>
      </c>
      <c r="N179" s="31"/>
      <c r="O179">
        <v>1</v>
      </c>
      <c r="S179" s="27">
        <f>SUM(Tabel2[[#This Row],[V 1]]*10+Tabel2[[#This Row],[GT 1]])/Tabel2[[#This Row],[AW 1]]*10+Tabel2[[#This Row],[BONUS 1]]</f>
        <v>0</v>
      </c>
      <c r="T179">
        <v>3</v>
      </c>
      <c r="U179">
        <v>12</v>
      </c>
      <c r="V179">
        <v>11</v>
      </c>
      <c r="W179">
        <v>58</v>
      </c>
      <c r="Y179" s="23">
        <f>SUM(Tabel2[[#This Row],[V 2]]*10+Tabel2[[#This Row],[GT 2]])/Tabel2[[#This Row],[AW 2]]*10+Tabel2[[#This Row],[BONUS 2]]</f>
        <v>140</v>
      </c>
      <c r="Z179">
        <v>4</v>
      </c>
      <c r="AA179">
        <v>10</v>
      </c>
      <c r="AB179">
        <v>8</v>
      </c>
      <c r="AC179">
        <v>48</v>
      </c>
      <c r="AE179" s="23">
        <f>SUM(Tabel2[[#This Row],[V 3]]*10+Tabel2[[#This Row],[GT 3]])/Tabel2[[#This Row],[AW 3]]*10+Tabel2[[#This Row],[BONUS 3]]</f>
        <v>128</v>
      </c>
      <c r="AF179">
        <v>1</v>
      </c>
      <c r="AG179">
        <v>7</v>
      </c>
      <c r="AH179">
        <v>5</v>
      </c>
      <c r="AI179">
        <v>28</v>
      </c>
      <c r="AK179" s="23">
        <f>SUM(Tabel2[[#This Row],[V 4]]*10+Tabel2[[#This Row],[GT 4]])/Tabel2[[#This Row],[AW 4]]*10+Tabel2[[#This Row],[BONUS 4]]</f>
        <v>111.42857142857142</v>
      </c>
      <c r="AL179">
        <v>4</v>
      </c>
      <c r="AM179">
        <v>9</v>
      </c>
      <c r="AN179">
        <v>6</v>
      </c>
      <c r="AO179">
        <v>33</v>
      </c>
      <c r="AQ179" s="23">
        <f>SUM(Tabel2[[#This Row],[V 5]]*10+Tabel2[[#This Row],[GT 5]])/Tabel2[[#This Row],[AW 5]]*10+Tabel2[[#This Row],[BONUS 5]]</f>
        <v>103.33333333333334</v>
      </c>
      <c r="AR179">
        <v>3</v>
      </c>
      <c r="AS179">
        <v>10</v>
      </c>
      <c r="AT179">
        <v>5</v>
      </c>
      <c r="AU179">
        <v>38</v>
      </c>
      <c r="AW179" s="23">
        <f>SUM(Tabel2[[#This Row],[V 6]]*10+Tabel2[[#This Row],[GT 6]])/Tabel2[[#This Row],[AW 6]]*10+Tabel2[[#This Row],[BONUS 6]]</f>
        <v>88</v>
      </c>
      <c r="AY179">
        <v>1</v>
      </c>
      <c r="BC179" s="23">
        <f>SUM(Tabel2[[#This Row],[V 7]]*10+Tabel2[[#This Row],[GT 7]])/Tabel2[[#This Row],[AW 7]]*10+Tabel2[[#This Row],[BONUS 7]]</f>
        <v>0</v>
      </c>
      <c r="BE179">
        <v>1</v>
      </c>
      <c r="BI179" s="23">
        <f>SUM(Tabel2[[#This Row],[V 8]]*10+Tabel2[[#This Row],[GT 8]])/Tabel2[[#This Row],[AW 8]]*10+Tabel2[[#This Row],[BONUS 8]]</f>
        <v>0</v>
      </c>
      <c r="BK179">
        <v>1</v>
      </c>
      <c r="BO179" s="23">
        <f>SUM(Tabel2[[#This Row],[V 9]]*10+Tabel2[[#This Row],[GT 9]])/Tabel2[[#This Row],[AW 9]]*10+Tabel2[[#This Row],[BONUS 9]]</f>
        <v>0</v>
      </c>
      <c r="BQ179">
        <v>1</v>
      </c>
      <c r="BU179" s="23">
        <f>SUM(Tabel2[[#This Row],[V 10]]*10+Tabel2[[#This Row],[GT 10]])/Tabel2[[#This Row],[AW 10]]*10+Tabel2[[#This Row],[BONUS 10]]</f>
        <v>0</v>
      </c>
      <c r="BV17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79" s="22">
        <v>500</v>
      </c>
      <c r="BX179" s="30">
        <f>Tabel2[[#This Row],[Diploma]]-Tabel2[[#This Row],[Uitgeschreven]]</f>
        <v>0</v>
      </c>
      <c r="BY179" s="2" t="str">
        <f t="shared" si="4"/>
        <v>geen actie</v>
      </c>
      <c r="CA179" s="159">
        <f>Tabel2[[#This Row],[pnt t/m 2021/22]]</f>
        <v>177.95454545454544</v>
      </c>
      <c r="CB179" s="159">
        <f>Tabel2[[#This Row],[pnt 2022/2023]]</f>
        <v>570.76190476190482</v>
      </c>
      <c r="CC179" s="159">
        <f t="shared" si="5"/>
        <v>748.71645021645031</v>
      </c>
    </row>
    <row r="180" spans="1:81" x14ac:dyDescent="0.3">
      <c r="A180" s="22" t="s">
        <v>283</v>
      </c>
      <c r="B180" s="22" t="s">
        <v>165</v>
      </c>
      <c r="D180" s="22" t="s">
        <v>749</v>
      </c>
      <c r="E180" t="s">
        <v>626</v>
      </c>
      <c r="G180" s="25" t="s">
        <v>57</v>
      </c>
      <c r="H180" s="27">
        <f>Tabel2[[#This Row],[pnt t/m 2021/22]]+Tabel2[[#This Row],[pnt 2022/2023]]</f>
        <v>291.59090909090912</v>
      </c>
      <c r="I180">
        <v>2011</v>
      </c>
      <c r="J180">
        <v>2022</v>
      </c>
      <c r="K180" s="24">
        <f>Tabel2[[#This Row],[ijkdatum]]-Tabel2[[#This Row],[Geboren]]</f>
        <v>11</v>
      </c>
      <c r="L180" s="162">
        <f>Tabel2[[#This Row],[TTL 1]]+Tabel2[[#This Row],[TTL 2]]+Tabel2[[#This Row],[TTL 3]]+Tabel2[[#This Row],[TTL 4]]+Tabel2[[#This Row],[TTL 5]]+Tabel2[[#This Row],[TTL 6]]+Tabel2[[#This Row],[TTL 7]]+Tabel2[[#This Row],[TTL 8]]+Tabel2[[#This Row],[TTL 9]]+Tabel2[[#This Row],[TTL 10]]</f>
        <v>291.59090909090912</v>
      </c>
      <c r="M180" s="167"/>
      <c r="N180" s="31">
        <v>4</v>
      </c>
      <c r="O180">
        <v>11</v>
      </c>
      <c r="P180">
        <v>2</v>
      </c>
      <c r="Q180">
        <v>23</v>
      </c>
      <c r="S180" s="27">
        <f>SUM(Tabel2[[#This Row],[V 1]]*10+Tabel2[[#This Row],[GT 1]])/Tabel2[[#This Row],[AW 1]]*10+Tabel2[[#This Row],[BONUS 1]]</f>
        <v>39.090909090909093</v>
      </c>
      <c r="T180">
        <v>3</v>
      </c>
      <c r="U180">
        <v>12</v>
      </c>
      <c r="V180">
        <v>7</v>
      </c>
      <c r="W180">
        <v>47</v>
      </c>
      <c r="Y180" s="25">
        <f>SUM(Tabel2[[#This Row],[V 2]]*10+Tabel2[[#This Row],[GT 2]])/Tabel2[[#This Row],[AW 2]]*10+Tabel2[[#This Row],[BONUS 2]]</f>
        <v>97.5</v>
      </c>
      <c r="AA180">
        <v>1</v>
      </c>
      <c r="AE180" s="162">
        <f>SUM(Tabel2[[#This Row],[V 3]]*10+Tabel2[[#This Row],[GT 3]])/Tabel2[[#This Row],[AW 3]]*10+Tabel2[[#This Row],[BONUS 3]]</f>
        <v>0</v>
      </c>
      <c r="AG180">
        <v>1</v>
      </c>
      <c r="AK180" s="162">
        <f>SUM(Tabel2[[#This Row],[V 4]]*10+Tabel2[[#This Row],[GT 4]])/Tabel2[[#This Row],[AW 4]]*10+Tabel2[[#This Row],[BONUS 4]]</f>
        <v>0</v>
      </c>
      <c r="AL180">
        <v>4</v>
      </c>
      <c r="AM180">
        <v>9</v>
      </c>
      <c r="AN180">
        <v>2</v>
      </c>
      <c r="AO180">
        <v>19</v>
      </c>
      <c r="AQ180" s="162">
        <f>SUM(Tabel2[[#This Row],[V 5]]*10+Tabel2[[#This Row],[GT 5]])/Tabel2[[#This Row],[AW 5]]*10+Tabel2[[#This Row],[BONUS 5]]</f>
        <v>43.333333333333329</v>
      </c>
      <c r="AS180">
        <v>1</v>
      </c>
      <c r="AW180" s="162">
        <f>SUM(Tabel2[[#This Row],[V 6]]*10+Tabel2[[#This Row],[GT 6]])/Tabel2[[#This Row],[AW 6]]*10+Tabel2[[#This Row],[BONUS 6]]</f>
        <v>0</v>
      </c>
      <c r="AX180">
        <v>3</v>
      </c>
      <c r="AY180">
        <v>6</v>
      </c>
      <c r="AZ180">
        <v>4</v>
      </c>
      <c r="BA180">
        <v>27</v>
      </c>
      <c r="BC180" s="23">
        <f>SUM(Tabel2[[#This Row],[V 7]]*10+Tabel2[[#This Row],[GT 7]])/Tabel2[[#This Row],[AW 7]]*10+Tabel2[[#This Row],[BONUS 7]]</f>
        <v>111.66666666666666</v>
      </c>
      <c r="BE180">
        <v>1</v>
      </c>
      <c r="BI180" s="162">
        <f>SUM(Tabel2[[#This Row],[V 8]]*10+Tabel2[[#This Row],[GT 8]])/Tabel2[[#This Row],[AW 8]]*10+Tabel2[[#This Row],[BONUS 8]]</f>
        <v>0</v>
      </c>
      <c r="BK180">
        <v>1</v>
      </c>
      <c r="BO180" s="162">
        <f>SUM(Tabel2[[#This Row],[V 9]]*10+Tabel2[[#This Row],[GT 9]])/Tabel2[[#This Row],[AW 9]]*10+Tabel2[[#This Row],[BONUS 9]]</f>
        <v>0</v>
      </c>
      <c r="BQ180">
        <v>1</v>
      </c>
      <c r="BU180" s="162">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X180" s="22">
        <f>Tabel2[[#This Row],[Diploma]]-Tabel2[[#This Row],[Uitgeschreven]]</f>
        <v>250</v>
      </c>
      <c r="BY180" s="165" t="str">
        <f t="shared" si="4"/>
        <v>diploma uitschrijven: 250 punten</v>
      </c>
      <c r="CA180" s="159">
        <f>Tabel2[[#This Row],[pnt t/m 2021/22]]</f>
        <v>0</v>
      </c>
      <c r="CB180" s="159">
        <f>Tabel2[[#This Row],[pnt 2022/2023]]</f>
        <v>291.59090909090912</v>
      </c>
      <c r="CC180" s="159">
        <f t="shared" si="5"/>
        <v>291.59090909090912</v>
      </c>
    </row>
    <row r="181" spans="1:81" x14ac:dyDescent="0.3">
      <c r="A181" s="22" t="s">
        <v>205</v>
      </c>
      <c r="D181" s="22" t="s">
        <v>746</v>
      </c>
      <c r="E181" t="s">
        <v>625</v>
      </c>
      <c r="G181" s="25" t="s">
        <v>219</v>
      </c>
      <c r="H181" s="163">
        <f>Tabel2[[#This Row],[pnt t/m 2021/22]]+Tabel2[[#This Row],[pnt 2022/2023]]</f>
        <v>0</v>
      </c>
      <c r="J181">
        <v>2022</v>
      </c>
      <c r="K181" s="24">
        <f>Tabel2[[#This Row],[ijkdatum]]-Tabel2[[#This Row],[Geboren]]</f>
        <v>2022</v>
      </c>
      <c r="L181" s="26">
        <f>Tabel2[[#This Row],[TTL 1]]+Tabel2[[#This Row],[TTL 2]]+Tabel2[[#This Row],[TTL 3]]+Tabel2[[#This Row],[TTL 4]]+Tabel2[[#This Row],[TTL 5]]+Tabel2[[#This Row],[TTL 6]]+Tabel2[[#This Row],[TTL 7]]+Tabel2[[#This Row],[TTL 8]]+Tabel2[[#This Row],[TTL 9]]+Tabel2[[#This Row],[TTL 10]]</f>
        <v>0</v>
      </c>
      <c r="M181" s="160">
        <v>0</v>
      </c>
      <c r="N181" s="31"/>
      <c r="O181">
        <v>1</v>
      </c>
      <c r="S181" s="27">
        <f>SUM(Tabel2[[#This Row],[V 1]]*10+Tabel2[[#This Row],[GT 1]])/Tabel2[[#This Row],[AW 1]]*10+Tabel2[[#This Row],[BONUS 1]]</f>
        <v>0</v>
      </c>
      <c r="U181">
        <v>1</v>
      </c>
      <c r="Y181" s="23">
        <f>SUM(Tabel2[[#This Row],[V 2]]*10+Tabel2[[#This Row],[GT 2]])/Tabel2[[#This Row],[AW 2]]*10+Tabel2[[#This Row],[BONUS 2]]</f>
        <v>0</v>
      </c>
      <c r="AA181">
        <v>1</v>
      </c>
      <c r="AE181" s="23">
        <f>SUM(Tabel2[[#This Row],[V 3]]*10+Tabel2[[#This Row],[GT 3]])/Tabel2[[#This Row],[AW 3]]*10+Tabel2[[#This Row],[BONUS 3]]</f>
        <v>0</v>
      </c>
      <c r="AG181">
        <v>1</v>
      </c>
      <c r="AK181" s="23">
        <f>SUM(Tabel2[[#This Row],[V 4]]*10+Tabel2[[#This Row],[GT 4]])/Tabel2[[#This Row],[AW 4]]*10+Tabel2[[#This Row],[BONUS 4]]</f>
        <v>0</v>
      </c>
      <c r="AM181">
        <v>1</v>
      </c>
      <c r="AQ181" s="23">
        <f>SUM(Tabel2[[#This Row],[V 5]]*10+Tabel2[[#This Row],[GT 5]])/Tabel2[[#This Row],[AW 5]]*10+Tabel2[[#This Row],[BONUS 5]]</f>
        <v>0</v>
      </c>
      <c r="AS181">
        <v>1</v>
      </c>
      <c r="AW181" s="23">
        <f>SUM(Tabel2[[#This Row],[V 6]]*10+Tabel2[[#This Row],[GT 6]])/Tabel2[[#This Row],[AW 6]]*10+Tabel2[[#This Row],[BONUS 6]]</f>
        <v>0</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81" s="30">
        <f>Tabel2[[#This Row],[Diploma]]-Tabel2[[#This Row],[Uitgeschreven]]</f>
        <v>0</v>
      </c>
      <c r="BY181" s="2" t="str">
        <f t="shared" si="4"/>
        <v>geen actie</v>
      </c>
      <c r="CA181" s="159">
        <f>Tabel2[[#This Row],[pnt t/m 2021/22]]</f>
        <v>0</v>
      </c>
      <c r="CB181" s="159">
        <f>Tabel2[[#This Row],[pnt 2022/2023]]</f>
        <v>0</v>
      </c>
      <c r="CC181" s="159">
        <f t="shared" si="5"/>
        <v>0</v>
      </c>
    </row>
    <row r="182" spans="1:81" x14ac:dyDescent="0.3">
      <c r="A182" s="22" t="s">
        <v>205</v>
      </c>
      <c r="D182" s="22" t="s">
        <v>746</v>
      </c>
      <c r="E182" t="s">
        <v>198</v>
      </c>
      <c r="F182" s="22">
        <v>118243</v>
      </c>
      <c r="G182" s="25" t="s">
        <v>171</v>
      </c>
      <c r="H182" s="163">
        <f>Tabel2[[#This Row],[pnt t/m 2021/22]]+Tabel2[[#This Row],[pnt 2022/2023]]</f>
        <v>62</v>
      </c>
      <c r="I182">
        <v>2006</v>
      </c>
      <c r="J182">
        <v>2022</v>
      </c>
      <c r="K182" s="24">
        <f>Tabel2[[#This Row],[ijkdatum]]-Tabel2[[#This Row],[Geboren]]</f>
        <v>16</v>
      </c>
      <c r="L182" s="26">
        <f>Tabel2[[#This Row],[TTL 1]]+Tabel2[[#This Row],[TTL 2]]+Tabel2[[#This Row],[TTL 3]]+Tabel2[[#This Row],[TTL 4]]+Tabel2[[#This Row],[TTL 5]]+Tabel2[[#This Row],[TTL 6]]+Tabel2[[#This Row],[TTL 7]]+Tabel2[[#This Row],[TTL 8]]+Tabel2[[#This Row],[TTL 9]]+Tabel2[[#This Row],[TTL 10]]</f>
        <v>0</v>
      </c>
      <c r="M182" s="160">
        <v>62</v>
      </c>
      <c r="N182" s="31"/>
      <c r="O182">
        <v>1</v>
      </c>
      <c r="S182" s="27">
        <f>SUM(Tabel2[[#This Row],[V 1]]*10+Tabel2[[#This Row],[GT 1]])/Tabel2[[#This Row],[AW 1]]*10+Tabel2[[#This Row],[BONUS 1]]</f>
        <v>0</v>
      </c>
      <c r="U182">
        <v>1</v>
      </c>
      <c r="Y182" s="23">
        <f>SUM(Tabel2[[#This Row],[V 2]]*10+Tabel2[[#This Row],[GT 2]])/Tabel2[[#This Row],[AW 2]]*10+Tabel2[[#This Row],[BONUS 2]]</f>
        <v>0</v>
      </c>
      <c r="AA182">
        <v>1</v>
      </c>
      <c r="AE182" s="23">
        <f>SUM(Tabel2[[#This Row],[V 3]]*10+Tabel2[[#This Row],[GT 3]])/Tabel2[[#This Row],[AW 3]]*10+Tabel2[[#This Row],[BONUS 3]]</f>
        <v>0</v>
      </c>
      <c r="AG182">
        <v>1</v>
      </c>
      <c r="AK182" s="23">
        <f>SUM(Tabel2[[#This Row],[V 4]]*10+Tabel2[[#This Row],[GT 4]])/Tabel2[[#This Row],[AW 4]]*10+Tabel2[[#This Row],[BONUS 4]]</f>
        <v>0</v>
      </c>
      <c r="AM182">
        <v>1</v>
      </c>
      <c r="AQ182" s="23">
        <f>SUM(Tabel2[[#This Row],[V 5]]*10+Tabel2[[#This Row],[GT 5]])/Tabel2[[#This Row],[AW 5]]*10+Tabel2[[#This Row],[BONUS 5]]</f>
        <v>0</v>
      </c>
      <c r="AS182">
        <v>1</v>
      </c>
      <c r="AW182" s="23">
        <f>SUM(Tabel2[[#This Row],[V 6]]*10+Tabel2[[#This Row],[GT 6]])/Tabel2[[#This Row],[AW 6]]*10+Tabel2[[#This Row],[BONUS 6]]</f>
        <v>0</v>
      </c>
      <c r="AY182">
        <v>1</v>
      </c>
      <c r="BC182" s="23">
        <f>SUM(Tabel2[[#This Row],[V 7]]*10+Tabel2[[#This Row],[GT 7]])/Tabel2[[#This Row],[AW 7]]*10+Tabel2[[#This Row],[BONUS 7]]</f>
        <v>0</v>
      </c>
      <c r="BE182">
        <v>1</v>
      </c>
      <c r="BI182" s="23">
        <f>SUM(Tabel2[[#This Row],[V 8]]*10+Tabel2[[#This Row],[GT 8]])/Tabel2[[#This Row],[AW 8]]*10+Tabel2[[#This Row],[BONUS 8]]</f>
        <v>0</v>
      </c>
      <c r="BK182">
        <v>1</v>
      </c>
      <c r="BO182" s="23">
        <f>SUM(Tabel2[[#This Row],[V 9]]*10+Tabel2[[#This Row],[GT 9]])/Tabel2[[#This Row],[AW 9]]*10+Tabel2[[#This Row],[BONUS 9]]</f>
        <v>0</v>
      </c>
      <c r="BQ182">
        <v>1</v>
      </c>
      <c r="BU182" s="23">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2" s="22">
        <v>0</v>
      </c>
      <c r="BX182" s="30">
        <f>Tabel2[[#This Row],[Diploma]]-Tabel2[[#This Row],[Uitgeschreven]]</f>
        <v>0</v>
      </c>
      <c r="BY182" s="2" t="str">
        <f t="shared" si="4"/>
        <v>geen actie</v>
      </c>
      <c r="CA182" s="159">
        <f>Tabel2[[#This Row],[pnt t/m 2021/22]]</f>
        <v>62</v>
      </c>
      <c r="CB182" s="159">
        <f>Tabel2[[#This Row],[pnt 2022/2023]]</f>
        <v>0</v>
      </c>
      <c r="CC182" s="159">
        <f t="shared" si="5"/>
        <v>62</v>
      </c>
    </row>
    <row r="183" spans="1:81" x14ac:dyDescent="0.3">
      <c r="A183" s="22" t="s">
        <v>246</v>
      </c>
      <c r="B183" s="22" t="s">
        <v>165</v>
      </c>
      <c r="D183" s="22" t="s">
        <v>746</v>
      </c>
      <c r="E183" t="s">
        <v>264</v>
      </c>
      <c r="F183" s="22">
        <v>116371</v>
      </c>
      <c r="G183" s="25" t="s">
        <v>19</v>
      </c>
      <c r="H183" s="163">
        <f>Tabel2[[#This Row],[pnt t/m 2021/22]]+Tabel2[[#This Row],[pnt 2022/2023]]</f>
        <v>2051.1923076923081</v>
      </c>
      <c r="I183">
        <v>2006</v>
      </c>
      <c r="J183">
        <v>2022</v>
      </c>
      <c r="K183" s="24">
        <f>Tabel2[[#This Row],[ijkdatum]]-Tabel2[[#This Row],[Geboren]]</f>
        <v>16</v>
      </c>
      <c r="L183" s="26">
        <f>Tabel2[[#This Row],[TTL 1]]+Tabel2[[#This Row],[TTL 2]]+Tabel2[[#This Row],[TTL 3]]+Tabel2[[#This Row],[TTL 4]]+Tabel2[[#This Row],[TTL 5]]+Tabel2[[#This Row],[TTL 6]]+Tabel2[[#This Row],[TTL 7]]+Tabel2[[#This Row],[TTL 8]]+Tabel2[[#This Row],[TTL 9]]+Tabel2[[#This Row],[TTL 10]]</f>
        <v>0</v>
      </c>
      <c r="M183" s="160">
        <v>2051.1923076923081</v>
      </c>
      <c r="N183" s="31"/>
      <c r="O183">
        <v>1</v>
      </c>
      <c r="S183" s="27">
        <f>SUM(Tabel2[[#This Row],[V 1]]*10+Tabel2[[#This Row],[GT 1]])/Tabel2[[#This Row],[AW 1]]*10+Tabel2[[#This Row],[BONUS 1]]</f>
        <v>0</v>
      </c>
      <c r="U183">
        <v>1</v>
      </c>
      <c r="Y183" s="23">
        <f>SUM(Tabel2[[#This Row],[V 2]]*10+Tabel2[[#This Row],[GT 2]])/Tabel2[[#This Row],[AW 2]]*10+Tabel2[[#This Row],[BONUS 2]]</f>
        <v>0</v>
      </c>
      <c r="AA183">
        <v>1</v>
      </c>
      <c r="AE183" s="23">
        <f>SUM(Tabel2[[#This Row],[V 3]]*10+Tabel2[[#This Row],[GT 3]])/Tabel2[[#This Row],[AW 3]]*10+Tabel2[[#This Row],[BONUS 3]]</f>
        <v>0</v>
      </c>
      <c r="AG183">
        <v>1</v>
      </c>
      <c r="AK183" s="23">
        <f>SUM(Tabel2[[#This Row],[V 4]]*10+Tabel2[[#This Row],[GT 4]])/Tabel2[[#This Row],[AW 4]]*10+Tabel2[[#This Row],[BONUS 4]]</f>
        <v>0</v>
      </c>
      <c r="AM183">
        <v>1</v>
      </c>
      <c r="AQ183" s="23">
        <f>SUM(Tabel2[[#This Row],[V 5]]*10+Tabel2[[#This Row],[GT 5]])/Tabel2[[#This Row],[AW 5]]*10+Tabel2[[#This Row],[BONUS 5]]</f>
        <v>0</v>
      </c>
      <c r="AS183">
        <v>1</v>
      </c>
      <c r="AW183" s="23">
        <f>SUM(Tabel2[[#This Row],[V 6]]*10+Tabel2[[#This Row],[GT 6]])/Tabel2[[#This Row],[AW 6]]*10+Tabel2[[#This Row],[BONUS 6]]</f>
        <v>0</v>
      </c>
      <c r="AY183">
        <v>1</v>
      </c>
      <c r="BC183" s="23">
        <f>SUM(Tabel2[[#This Row],[V 7]]*10+Tabel2[[#This Row],[GT 7]])/Tabel2[[#This Row],[AW 7]]*10+Tabel2[[#This Row],[BONUS 7]]</f>
        <v>0</v>
      </c>
      <c r="BE183">
        <v>1</v>
      </c>
      <c r="BI183" s="23">
        <f>SUM(Tabel2[[#This Row],[V 8]]*10+Tabel2[[#This Row],[GT 8]])/Tabel2[[#This Row],[AW 8]]*10+Tabel2[[#This Row],[BONUS 8]]</f>
        <v>0</v>
      </c>
      <c r="BK183">
        <v>1</v>
      </c>
      <c r="BO183" s="23">
        <f>SUM(Tabel2[[#This Row],[V 9]]*10+Tabel2[[#This Row],[GT 9]])/Tabel2[[#This Row],[AW 9]]*10+Tabel2[[#This Row],[BONUS 9]]</f>
        <v>0</v>
      </c>
      <c r="BQ183">
        <v>1</v>
      </c>
      <c r="BU183" s="23">
        <f>SUM(Tabel2[[#This Row],[V 10]]*10+Tabel2[[#This Row],[GT 10]])/Tabel2[[#This Row],[AW 10]]*10+Tabel2[[#This Row],[BONUS 10]]</f>
        <v>0</v>
      </c>
      <c r="BV1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83" s="22">
        <v>2000</v>
      </c>
      <c r="BX183" s="30">
        <f>Tabel2[[#This Row],[Diploma]]-Tabel2[[#This Row],[Uitgeschreven]]</f>
        <v>0</v>
      </c>
      <c r="BY183" s="2" t="str">
        <f t="shared" si="4"/>
        <v>geen actie</v>
      </c>
      <c r="CA183" s="159">
        <f>Tabel2[[#This Row],[pnt t/m 2021/22]]</f>
        <v>2051.1923076923081</v>
      </c>
      <c r="CB183" s="159">
        <f>Tabel2[[#This Row],[pnt 2022/2023]]</f>
        <v>0</v>
      </c>
      <c r="CC183" s="159">
        <f t="shared" si="5"/>
        <v>2051.1923076923081</v>
      </c>
    </row>
    <row r="184" spans="1:81" x14ac:dyDescent="0.3">
      <c r="A184" s="22" t="s">
        <v>246</v>
      </c>
      <c r="B184" s="22" t="s">
        <v>165</v>
      </c>
      <c r="D184" s="22" t="s">
        <v>746</v>
      </c>
      <c r="E184" t="s">
        <v>265</v>
      </c>
      <c r="F184" s="22">
        <v>116580</v>
      </c>
      <c r="G184" s="25" t="s">
        <v>19</v>
      </c>
      <c r="H184" s="163">
        <f>Tabel2[[#This Row],[pnt t/m 2021/22]]+Tabel2[[#This Row],[pnt 2022/2023]]</f>
        <v>2541.1370296370319</v>
      </c>
      <c r="I184">
        <v>2006</v>
      </c>
      <c r="J184">
        <v>2022</v>
      </c>
      <c r="K184" s="24">
        <f>Tabel2[[#This Row],[ijkdatum]]-Tabel2[[#This Row],[Geboren]]</f>
        <v>16</v>
      </c>
      <c r="L184" s="26">
        <f>Tabel2[[#This Row],[TTL 1]]+Tabel2[[#This Row],[TTL 2]]+Tabel2[[#This Row],[TTL 3]]+Tabel2[[#This Row],[TTL 4]]+Tabel2[[#This Row],[TTL 5]]+Tabel2[[#This Row],[TTL 6]]+Tabel2[[#This Row],[TTL 7]]+Tabel2[[#This Row],[TTL 8]]+Tabel2[[#This Row],[TTL 9]]+Tabel2[[#This Row],[TTL 10]]</f>
        <v>0</v>
      </c>
      <c r="M184" s="160">
        <v>2541.1370296370319</v>
      </c>
      <c r="N184" s="31"/>
      <c r="O184">
        <v>1</v>
      </c>
      <c r="S184" s="27">
        <f>SUM(Tabel2[[#This Row],[V 1]]*10+Tabel2[[#This Row],[GT 1]])/Tabel2[[#This Row],[AW 1]]*10+Tabel2[[#This Row],[BONUS 1]]</f>
        <v>0</v>
      </c>
      <c r="U184">
        <v>1</v>
      </c>
      <c r="Y184" s="23">
        <f>SUM(Tabel2[[#This Row],[V 2]]*10+Tabel2[[#This Row],[GT 2]])/Tabel2[[#This Row],[AW 2]]*10+Tabel2[[#This Row],[BONUS 2]]</f>
        <v>0</v>
      </c>
      <c r="AA184">
        <v>1</v>
      </c>
      <c r="AE184" s="23">
        <f>SUM(Tabel2[[#This Row],[V 3]]*10+Tabel2[[#This Row],[GT 3]])/Tabel2[[#This Row],[AW 3]]*10+Tabel2[[#This Row],[BONUS 3]]</f>
        <v>0</v>
      </c>
      <c r="AG184">
        <v>1</v>
      </c>
      <c r="AK184" s="23">
        <f>SUM(Tabel2[[#This Row],[V 4]]*10+Tabel2[[#This Row],[GT 4]])/Tabel2[[#This Row],[AW 4]]*10+Tabel2[[#This Row],[BONUS 4]]</f>
        <v>0</v>
      </c>
      <c r="AM184">
        <v>1</v>
      </c>
      <c r="AQ184" s="23">
        <f>SUM(Tabel2[[#This Row],[V 5]]*10+Tabel2[[#This Row],[GT 5]])/Tabel2[[#This Row],[AW 5]]*10+Tabel2[[#This Row],[BONUS 5]]</f>
        <v>0</v>
      </c>
      <c r="AS184">
        <v>1</v>
      </c>
      <c r="AW184" s="23">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84" s="22">
        <v>2500</v>
      </c>
      <c r="BX184" s="30">
        <f>Tabel2[[#This Row],[Diploma]]-Tabel2[[#This Row],[Uitgeschreven]]</f>
        <v>0</v>
      </c>
      <c r="BY184" s="2" t="str">
        <f t="shared" si="4"/>
        <v>geen actie</v>
      </c>
      <c r="CA184" s="159">
        <f>Tabel2[[#This Row],[pnt t/m 2021/22]]</f>
        <v>2541.1370296370319</v>
      </c>
      <c r="CB184" s="159">
        <f>Tabel2[[#This Row],[pnt 2022/2023]]</f>
        <v>0</v>
      </c>
      <c r="CC184" s="159">
        <f t="shared" si="5"/>
        <v>2541.1370296370319</v>
      </c>
    </row>
    <row r="185" spans="1:81" x14ac:dyDescent="0.3">
      <c r="A185" s="22" t="s">
        <v>270</v>
      </c>
      <c r="B185" s="22" t="s">
        <v>165</v>
      </c>
      <c r="D185" s="22" t="s">
        <v>749</v>
      </c>
      <c r="E185" t="s">
        <v>280</v>
      </c>
      <c r="G185" s="25" t="s">
        <v>19</v>
      </c>
      <c r="H185" s="163">
        <f>Tabel2[[#This Row],[pnt t/m 2021/22]]+Tabel2[[#This Row],[pnt 2022/2023]]</f>
        <v>373.14102564102564</v>
      </c>
      <c r="I185">
        <v>2014</v>
      </c>
      <c r="J185">
        <v>2022</v>
      </c>
      <c r="K185" s="24">
        <f>Tabel2[[#This Row],[ijkdatum]]-Tabel2[[#This Row],[Geboren]]</f>
        <v>8</v>
      </c>
      <c r="L185" s="26">
        <f>Tabel2[[#This Row],[TTL 1]]+Tabel2[[#This Row],[TTL 2]]+Tabel2[[#This Row],[TTL 3]]+Tabel2[[#This Row],[TTL 4]]+Tabel2[[#This Row],[TTL 5]]+Tabel2[[#This Row],[TTL 6]]+Tabel2[[#This Row],[TTL 7]]+Tabel2[[#This Row],[TTL 8]]+Tabel2[[#This Row],[TTL 9]]+Tabel2[[#This Row],[TTL 10]]</f>
        <v>347.58547008547009</v>
      </c>
      <c r="M185" s="160">
        <v>25.555555555555554</v>
      </c>
      <c r="N185" s="31">
        <v>7</v>
      </c>
      <c r="O185">
        <v>10</v>
      </c>
      <c r="P185">
        <v>1</v>
      </c>
      <c r="Q185">
        <v>15</v>
      </c>
      <c r="R185">
        <v>100</v>
      </c>
      <c r="S185" s="27">
        <f>SUM(Tabel2[[#This Row],[V 1]]*10+Tabel2[[#This Row],[GT 1]])/Tabel2[[#This Row],[AW 1]]*10+Tabel2[[#This Row],[BONUS 1]]</f>
        <v>125</v>
      </c>
      <c r="T185">
        <v>14</v>
      </c>
      <c r="U185">
        <v>9</v>
      </c>
      <c r="V185">
        <v>0</v>
      </c>
      <c r="W185">
        <v>41</v>
      </c>
      <c r="Y185" s="23">
        <f>SUM(Tabel2[[#This Row],[V 2]]*10+Tabel2[[#This Row],[GT 2]]/2)/Tabel2[[#This Row],[AW 2]]*10+Tabel2[[#This Row],[BONUS 2]]</f>
        <v>22.777777777777779</v>
      </c>
      <c r="AA185">
        <v>1</v>
      </c>
      <c r="AE185" s="23">
        <f>SUM(Tabel2[[#This Row],[V 3]]*10+Tabel2[[#This Row],[GT 3]])/Tabel2[[#This Row],[AW 3]]*10+Tabel2[[#This Row],[BONUS 3]]</f>
        <v>0</v>
      </c>
      <c r="AG185">
        <v>1</v>
      </c>
      <c r="AK185" s="23">
        <f>SUM(Tabel2[[#This Row],[V 4]]*10+Tabel2[[#This Row],[GT 4]])/Tabel2[[#This Row],[AW 4]]*10+Tabel2[[#This Row],[BONUS 4]]</f>
        <v>0</v>
      </c>
      <c r="AL185">
        <v>14</v>
      </c>
      <c r="AM185">
        <v>12</v>
      </c>
      <c r="AN185">
        <v>7</v>
      </c>
      <c r="AO185">
        <v>40</v>
      </c>
      <c r="AQ185" s="23">
        <f>SUM(Tabel2[[#This Row],[V 5]]*10+Tabel2[[#This Row],[GT 5]])/Tabel2[[#This Row],[AW 5]]*10+Tabel2[[#This Row],[BONUS 5]]</f>
        <v>91.666666666666657</v>
      </c>
      <c r="AR185">
        <v>16</v>
      </c>
      <c r="AS185">
        <v>12</v>
      </c>
      <c r="AT185">
        <v>6</v>
      </c>
      <c r="AU185">
        <v>43</v>
      </c>
      <c r="AW185" s="23">
        <f>SUM(Tabel2[[#This Row],[V 6]]*10+Tabel2[[#This Row],[GT 6]])/Tabel2[[#This Row],[AW 6]]*10+Tabel2[[#This Row],[BONUS 6]]</f>
        <v>85.833333333333343</v>
      </c>
      <c r="AX185" t="s">
        <v>765</v>
      </c>
      <c r="AY185">
        <v>13</v>
      </c>
      <c r="AZ185">
        <v>0</v>
      </c>
      <c r="BA185">
        <v>29</v>
      </c>
      <c r="BC185" s="23">
        <f>SUM(Tabel2[[#This Row],[V 7]]*10+Tabel2[[#This Row],[GT 7]])/Tabel2[[#This Row],[AW 7]]*10+Tabel2[[#This Row],[BONUS 7]]</f>
        <v>22.307692307692307</v>
      </c>
      <c r="BE185">
        <v>1</v>
      </c>
      <c r="BI185" s="23">
        <f>SUM(Tabel2[[#This Row],[V 8]]*10+Tabel2[[#This Row],[GT 8]])/Tabel2[[#This Row],[AW 8]]*10+Tabel2[[#This Row],[BONUS 8]]</f>
        <v>0</v>
      </c>
      <c r="BK185">
        <v>1</v>
      </c>
      <c r="BO185" s="23">
        <f>SUM(Tabel2[[#This Row],[V 9]]*10+Tabel2[[#This Row],[GT 9]])/Tabel2[[#This Row],[AW 9]]*10+Tabel2[[#This Row],[BONUS 9]]</f>
        <v>0</v>
      </c>
      <c r="BQ185">
        <v>1</v>
      </c>
      <c r="BU185" s="23">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5" s="22">
        <v>250</v>
      </c>
      <c r="BX185" s="30">
        <f>Tabel2[[#This Row],[Diploma]]-Tabel2[[#This Row],[Uitgeschreven]]</f>
        <v>0</v>
      </c>
      <c r="BY185" s="2" t="str">
        <f t="shared" si="4"/>
        <v>geen actie</v>
      </c>
      <c r="CA185" s="159">
        <f>Tabel2[[#This Row],[pnt t/m 2021/22]]</f>
        <v>25.555555555555554</v>
      </c>
      <c r="CB185" s="159">
        <f>Tabel2[[#This Row],[pnt 2022/2023]]</f>
        <v>347.58547008547009</v>
      </c>
      <c r="CC185" s="159">
        <f t="shared" si="5"/>
        <v>373.14102564102564</v>
      </c>
    </row>
    <row r="186" spans="1:81" x14ac:dyDescent="0.3">
      <c r="A186" s="22" t="s">
        <v>246</v>
      </c>
      <c r="B186" s="22" t="s">
        <v>165</v>
      </c>
      <c r="D186" s="22" t="s">
        <v>746</v>
      </c>
      <c r="E186" t="s">
        <v>266</v>
      </c>
      <c r="F186" s="22">
        <v>117466</v>
      </c>
      <c r="G186" s="25" t="s">
        <v>43</v>
      </c>
      <c r="H186" s="163">
        <f>Tabel2[[#This Row],[pnt t/m 2021/22]]+Tabel2[[#This Row],[pnt 2022/2023]]</f>
        <v>312.33333333333337</v>
      </c>
      <c r="I186">
        <v>2006</v>
      </c>
      <c r="J186">
        <v>2022</v>
      </c>
      <c r="K186" s="24">
        <f>Tabel2[[#This Row],[ijkdatum]]-Tabel2[[#This Row],[Geboren]]</f>
        <v>16</v>
      </c>
      <c r="L186" s="26">
        <f>Tabel2[[#This Row],[TTL 1]]+Tabel2[[#This Row],[TTL 2]]+Tabel2[[#This Row],[TTL 3]]+Tabel2[[#This Row],[TTL 4]]+Tabel2[[#This Row],[TTL 5]]+Tabel2[[#This Row],[TTL 6]]+Tabel2[[#This Row],[TTL 7]]+Tabel2[[#This Row],[TTL 8]]+Tabel2[[#This Row],[TTL 9]]+Tabel2[[#This Row],[TTL 10]]</f>
        <v>0</v>
      </c>
      <c r="M186" s="160">
        <v>312.33333333333337</v>
      </c>
      <c r="N186" s="31"/>
      <c r="O186">
        <v>1</v>
      </c>
      <c r="S186" s="27">
        <f>SUM(Tabel2[[#This Row],[V 1]]*10+Tabel2[[#This Row],[GT 1]])/Tabel2[[#This Row],[AW 1]]*10+Tabel2[[#This Row],[BONUS 1]]</f>
        <v>0</v>
      </c>
      <c r="U186">
        <v>1</v>
      </c>
      <c r="Y186" s="23">
        <f>SUM(Tabel2[[#This Row],[V 2]]*10+Tabel2[[#This Row],[GT 2]])/Tabel2[[#This Row],[AW 2]]*10+Tabel2[[#This Row],[BONUS 2]]</f>
        <v>0</v>
      </c>
      <c r="AA186">
        <v>1</v>
      </c>
      <c r="AE186" s="23">
        <f>SUM(Tabel2[[#This Row],[V 3]]*10+Tabel2[[#This Row],[GT 3]])/Tabel2[[#This Row],[AW 3]]*10+Tabel2[[#This Row],[BONUS 3]]</f>
        <v>0</v>
      </c>
      <c r="AG186">
        <v>1</v>
      </c>
      <c r="AK186" s="23">
        <f>SUM(Tabel2[[#This Row],[V 4]]*10+Tabel2[[#This Row],[GT 4]])/Tabel2[[#This Row],[AW 4]]*10+Tabel2[[#This Row],[BONUS 4]]</f>
        <v>0</v>
      </c>
      <c r="AM186">
        <v>1</v>
      </c>
      <c r="AQ186" s="23">
        <f>SUM(Tabel2[[#This Row],[V 5]]*10+Tabel2[[#This Row],[GT 5]])/Tabel2[[#This Row],[AW 5]]*10+Tabel2[[#This Row],[BONUS 5]]</f>
        <v>0</v>
      </c>
      <c r="AS186">
        <v>1</v>
      </c>
      <c r="AW186" s="23">
        <f>SUM(Tabel2[[#This Row],[V 6]]*10+Tabel2[[#This Row],[GT 6]])/Tabel2[[#This Row],[AW 6]]*10+Tabel2[[#This Row],[BONUS 6]]</f>
        <v>0</v>
      </c>
      <c r="AY186">
        <v>1</v>
      </c>
      <c r="BC186" s="23">
        <f>SUM(Tabel2[[#This Row],[V 7]]*10+Tabel2[[#This Row],[GT 7]])/Tabel2[[#This Row],[AW 7]]*10+Tabel2[[#This Row],[BONUS 7]]</f>
        <v>0</v>
      </c>
      <c r="BE186">
        <v>1</v>
      </c>
      <c r="BI186" s="23">
        <f>SUM(Tabel2[[#This Row],[V 8]]*10+Tabel2[[#This Row],[GT 8]])/Tabel2[[#This Row],[AW 8]]*10+Tabel2[[#This Row],[BONUS 8]]</f>
        <v>0</v>
      </c>
      <c r="BK186">
        <v>1</v>
      </c>
      <c r="BO186" s="23">
        <f>SUM(Tabel2[[#This Row],[V 9]]*10+Tabel2[[#This Row],[GT 9]])/Tabel2[[#This Row],[AW 9]]*10+Tabel2[[#This Row],[BONUS 9]]</f>
        <v>0</v>
      </c>
      <c r="BQ186">
        <v>1</v>
      </c>
      <c r="BU186" s="23">
        <f>SUM(Tabel2[[#This Row],[V 10]]*10+Tabel2[[#This Row],[GT 10]])/Tabel2[[#This Row],[AW 10]]*10+Tabel2[[#This Row],[BONUS 10]]</f>
        <v>0</v>
      </c>
      <c r="BV1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6" s="22">
        <v>250</v>
      </c>
      <c r="BX186" s="30">
        <f>Tabel2[[#This Row],[Diploma]]-Tabel2[[#This Row],[Uitgeschreven]]</f>
        <v>0</v>
      </c>
      <c r="BY186" s="2" t="str">
        <f t="shared" si="4"/>
        <v>geen actie</v>
      </c>
      <c r="CA186" s="159">
        <f>Tabel2[[#This Row],[pnt t/m 2021/22]]</f>
        <v>312.33333333333337</v>
      </c>
      <c r="CB186" s="159">
        <f>Tabel2[[#This Row],[pnt 2022/2023]]</f>
        <v>0</v>
      </c>
      <c r="CC186" s="159">
        <f t="shared" si="5"/>
        <v>312.33333333333337</v>
      </c>
    </row>
    <row r="187" spans="1:81" x14ac:dyDescent="0.3">
      <c r="A187" s="22" t="s">
        <v>206</v>
      </c>
      <c r="D187" s="22" t="s">
        <v>749</v>
      </c>
      <c r="E187" t="s">
        <v>234</v>
      </c>
      <c r="F187" s="22">
        <v>119708</v>
      </c>
      <c r="G187" s="25" t="s">
        <v>49</v>
      </c>
      <c r="H187" s="163">
        <f>Tabel2[[#This Row],[pnt t/m 2021/22]]+Tabel2[[#This Row],[pnt 2022/2023]]</f>
        <v>521.8394660894661</v>
      </c>
      <c r="I187">
        <v>2010</v>
      </c>
      <c r="J187">
        <v>2022</v>
      </c>
      <c r="K187" s="24">
        <f>Tabel2[[#This Row],[ijkdatum]]-Tabel2[[#This Row],[Geboren]]</f>
        <v>12</v>
      </c>
      <c r="L187" s="26">
        <f>Tabel2[[#This Row],[TTL 1]]+Tabel2[[#This Row],[TTL 2]]+Tabel2[[#This Row],[TTL 3]]+Tabel2[[#This Row],[TTL 4]]+Tabel2[[#This Row],[TTL 5]]+Tabel2[[#This Row],[TTL 6]]+Tabel2[[#This Row],[TTL 7]]+Tabel2[[#This Row],[TTL 8]]+Tabel2[[#This Row],[TTL 9]]+Tabel2[[#This Row],[TTL 10]]</f>
        <v>242.53787878787881</v>
      </c>
      <c r="M187" s="160">
        <v>279.30158730158729</v>
      </c>
      <c r="N187" s="31"/>
      <c r="O187">
        <v>1</v>
      </c>
      <c r="S187" s="27">
        <f>SUM(Tabel2[[#This Row],[V 1]]*10+Tabel2[[#This Row],[GT 1]])/Tabel2[[#This Row],[AW 1]]*10+Tabel2[[#This Row],[BONUS 1]]</f>
        <v>0</v>
      </c>
      <c r="T187">
        <v>9</v>
      </c>
      <c r="U187">
        <v>8</v>
      </c>
      <c r="V187">
        <v>5</v>
      </c>
      <c r="W187">
        <v>31</v>
      </c>
      <c r="Y187" s="23">
        <f>SUM(Tabel2[[#This Row],[V 2]]*10+Tabel2[[#This Row],[GT 2]])/Tabel2[[#This Row],[AW 2]]*10+Tabel2[[#This Row],[BONUS 2]]</f>
        <v>101.25</v>
      </c>
      <c r="Z187">
        <v>9</v>
      </c>
      <c r="AA187">
        <v>11</v>
      </c>
      <c r="AB187">
        <v>2</v>
      </c>
      <c r="AC187">
        <v>30</v>
      </c>
      <c r="AE187" s="23">
        <f>SUM(Tabel2[[#This Row],[V 3]]*10+Tabel2[[#This Row],[GT 3]])/Tabel2[[#This Row],[AW 3]]*10+Tabel2[[#This Row],[BONUS 3]]</f>
        <v>45.45454545454546</v>
      </c>
      <c r="AG187">
        <v>1</v>
      </c>
      <c r="AK187" s="23">
        <f>SUM(Tabel2[[#This Row],[V 4]]*10+Tabel2[[#This Row],[GT 4]])/Tabel2[[#This Row],[AW 4]]*10+Tabel2[[#This Row],[BONUS 4]]</f>
        <v>0</v>
      </c>
      <c r="AM187">
        <v>1</v>
      </c>
      <c r="AQ187" s="23">
        <f>SUM(Tabel2[[#This Row],[V 5]]*10+Tabel2[[#This Row],[GT 5]])/Tabel2[[#This Row],[AW 5]]*10+Tabel2[[#This Row],[BONUS 5]]</f>
        <v>0</v>
      </c>
      <c r="AR187">
        <v>9</v>
      </c>
      <c r="AS187">
        <v>8</v>
      </c>
      <c r="AT187">
        <v>2</v>
      </c>
      <c r="AU187">
        <v>26</v>
      </c>
      <c r="AW187" s="23">
        <f>SUM(Tabel2[[#This Row],[V 6]]*10+Tabel2[[#This Row],[GT 6]])/Tabel2[[#This Row],[AW 6]]*10+Tabel2[[#This Row],[BONUS 6]]</f>
        <v>57.5</v>
      </c>
      <c r="AX187">
        <v>8</v>
      </c>
      <c r="AY187">
        <v>6</v>
      </c>
      <c r="AZ187">
        <v>1</v>
      </c>
      <c r="BA187">
        <v>13</v>
      </c>
      <c r="BC187" s="23">
        <f>SUM(Tabel2[[#This Row],[V 7]]*10+Tabel2[[#This Row],[GT 7]])/Tabel2[[#This Row],[AW 7]]*10+Tabel2[[#This Row],[BONUS 7]]</f>
        <v>38.333333333333336</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7" s="22">
        <v>250</v>
      </c>
      <c r="BX187" s="30">
        <f>Tabel2[[#This Row],[Diploma]]-Tabel2[[#This Row],[Uitgeschreven]]</f>
        <v>250</v>
      </c>
      <c r="BY187" s="2" t="str">
        <f t="shared" si="4"/>
        <v>diploma uitschrijven: 500 punten</v>
      </c>
      <c r="CA187" s="159">
        <f>Tabel2[[#This Row],[pnt t/m 2021/22]]</f>
        <v>279.30158730158729</v>
      </c>
      <c r="CB187" s="159">
        <f>Tabel2[[#This Row],[pnt 2022/2023]]</f>
        <v>242.53787878787881</v>
      </c>
      <c r="CC187" s="159">
        <f t="shared" si="5"/>
        <v>521.8394660894661</v>
      </c>
    </row>
    <row r="188" spans="1:81" x14ac:dyDescent="0.3">
      <c r="A188" s="22" t="s">
        <v>246</v>
      </c>
      <c r="B188" s="22" t="s">
        <v>165</v>
      </c>
      <c r="D188" s="22" t="s">
        <v>746</v>
      </c>
      <c r="E188" t="s">
        <v>267</v>
      </c>
      <c r="F188" s="22">
        <v>119765</v>
      </c>
      <c r="G188" s="25" t="s">
        <v>43</v>
      </c>
      <c r="H188" s="163">
        <f>Tabel2[[#This Row],[pnt t/m 2021/22]]+Tabel2[[#This Row],[pnt 2022/2023]]</f>
        <v>249.70588235294116</v>
      </c>
      <c r="I188">
        <v>2008</v>
      </c>
      <c r="J188">
        <v>2022</v>
      </c>
      <c r="K188" s="24">
        <f>Tabel2[[#This Row],[ijkdatum]]-Tabel2[[#This Row],[Geboren]]</f>
        <v>14</v>
      </c>
      <c r="L188" s="26">
        <f>Tabel2[[#This Row],[TTL 1]]+Tabel2[[#This Row],[TTL 2]]+Tabel2[[#This Row],[TTL 3]]+Tabel2[[#This Row],[TTL 4]]+Tabel2[[#This Row],[TTL 5]]+Tabel2[[#This Row],[TTL 6]]+Tabel2[[#This Row],[TTL 7]]+Tabel2[[#This Row],[TTL 8]]+Tabel2[[#This Row],[TTL 9]]+Tabel2[[#This Row],[TTL 10]]</f>
        <v>0</v>
      </c>
      <c r="M188" s="160">
        <v>249.70588235294116</v>
      </c>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E188">
        <v>1</v>
      </c>
      <c r="BI188" s="23">
        <f>SUM(Tabel2[[#This Row],[V 8]]*10+Tabel2[[#This Row],[GT 8]])/Tabel2[[#This Row],[AW 8]]*10+Tabel2[[#This Row],[BONUS 8]]</f>
        <v>0</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8" s="22">
        <v>0</v>
      </c>
      <c r="BX188" s="30">
        <f>Tabel2[[#This Row],[Diploma]]-Tabel2[[#This Row],[Uitgeschreven]]</f>
        <v>0</v>
      </c>
      <c r="BY188" s="2" t="str">
        <f t="shared" si="4"/>
        <v>geen actie</v>
      </c>
      <c r="CA188" s="159">
        <f>Tabel2[[#This Row],[pnt t/m 2021/22]]</f>
        <v>249.70588235294116</v>
      </c>
      <c r="CB188" s="159">
        <f>Tabel2[[#This Row],[pnt 2022/2023]]</f>
        <v>0</v>
      </c>
      <c r="CC188" s="159">
        <f t="shared" si="5"/>
        <v>249.70588235294116</v>
      </c>
    </row>
    <row r="189" spans="1:81" x14ac:dyDescent="0.3">
      <c r="A189" s="22" t="s">
        <v>283</v>
      </c>
      <c r="B189" s="22" t="s">
        <v>165</v>
      </c>
      <c r="D189" s="22" t="s">
        <v>749</v>
      </c>
      <c r="E189" t="s">
        <v>649</v>
      </c>
      <c r="F189" s="22">
        <v>119993</v>
      </c>
      <c r="G189" s="25" t="s">
        <v>57</v>
      </c>
      <c r="H189" s="27">
        <f>Tabel2[[#This Row],[pnt t/m 2021/22]]+Tabel2[[#This Row],[pnt 2022/2023]]</f>
        <v>254.33333333333331</v>
      </c>
      <c r="I189">
        <v>2009</v>
      </c>
      <c r="J189">
        <v>2022</v>
      </c>
      <c r="K189" s="24">
        <f>Tabel2[[#This Row],[ijkdatum]]-Tabel2[[#This Row],[Geboren]]</f>
        <v>13</v>
      </c>
      <c r="L189" s="26">
        <f>Tabel2[[#This Row],[TTL 1]]+Tabel2[[#This Row],[TTL 2]]+Tabel2[[#This Row],[TTL 3]]+Tabel2[[#This Row],[TTL 4]]+Tabel2[[#This Row],[TTL 5]]+Tabel2[[#This Row],[TTL 6]]+Tabel2[[#This Row],[TTL 7]]+Tabel2[[#This Row],[TTL 8]]+Tabel2[[#This Row],[TTL 9]]+Tabel2[[#This Row],[TTL 10]]</f>
        <v>254.33333333333331</v>
      </c>
      <c r="M189" s="167"/>
      <c r="N189" s="31"/>
      <c r="O189">
        <v>1</v>
      </c>
      <c r="S189" s="167">
        <f>SUM(Tabel2[[#This Row],[V 1]]*10+Tabel2[[#This Row],[GT 1]])/Tabel2[[#This Row],[AW 1]]*10+Tabel2[[#This Row],[BONUS 1]]</f>
        <v>0</v>
      </c>
      <c r="T189">
        <v>1</v>
      </c>
      <c r="U189">
        <v>10</v>
      </c>
      <c r="V189">
        <v>3</v>
      </c>
      <c r="W189">
        <v>31</v>
      </c>
      <c r="Y189" s="23">
        <f>SUM(Tabel2[[#This Row],[V 2]]*10+Tabel2[[#This Row],[GT 2]])/Tabel2[[#This Row],[AW 2]]*10+Tabel2[[#This Row],[BONUS 2]]</f>
        <v>61</v>
      </c>
      <c r="Z189">
        <v>2</v>
      </c>
      <c r="AA189">
        <v>6</v>
      </c>
      <c r="AB189">
        <v>1</v>
      </c>
      <c r="AC189">
        <v>17</v>
      </c>
      <c r="AE189" s="23">
        <f>SUM(Tabel2[[#This Row],[V 3]]*10+Tabel2[[#This Row],[GT 3]])/Tabel2[[#This Row],[AW 3]]*10+Tabel2[[#This Row],[BONUS 3]]</f>
        <v>45</v>
      </c>
      <c r="AG189">
        <v>1</v>
      </c>
      <c r="AK189" s="23">
        <f>SUM(Tabel2[[#This Row],[V 4]]*10+Tabel2[[#This Row],[GT 4]])/Tabel2[[#This Row],[AW 4]]*10+Tabel2[[#This Row],[BONUS 4]]</f>
        <v>0</v>
      </c>
      <c r="AM189">
        <v>1</v>
      </c>
      <c r="AQ189" s="23">
        <f>SUM(Tabel2[[#This Row],[V 5]]*10+Tabel2[[#This Row],[GT 5]])/Tabel2[[#This Row],[AW 5]]*10+Tabel2[[#This Row],[BONUS 5]]</f>
        <v>0</v>
      </c>
      <c r="AR189">
        <v>2</v>
      </c>
      <c r="AS189">
        <v>7</v>
      </c>
      <c r="AT189">
        <v>4</v>
      </c>
      <c r="AU189">
        <v>30</v>
      </c>
      <c r="AW189" s="23">
        <f>SUM(Tabel2[[#This Row],[V 6]]*10+Tabel2[[#This Row],[GT 6]])/Tabel2[[#This Row],[AW 6]]*10+Tabel2[[#This Row],[BONUS 6]]</f>
        <v>100</v>
      </c>
      <c r="AX189">
        <v>2</v>
      </c>
      <c r="AY189">
        <v>6</v>
      </c>
      <c r="AZ189">
        <v>1</v>
      </c>
      <c r="BA189">
        <v>19</v>
      </c>
      <c r="BC189" s="23">
        <f>SUM(Tabel2[[#This Row],[V 7]]*10+Tabel2[[#This Row],[GT 7]])/Tabel2[[#This Row],[AW 7]]*10+Tabel2[[#This Row],[BONUS 7]]</f>
        <v>48.333333333333329</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9" s="22">
        <v>0</v>
      </c>
      <c r="BX189" s="22">
        <f>Tabel2[[#This Row],[Diploma]]-Tabel2[[#This Row],[Uitgeschreven]]</f>
        <v>250</v>
      </c>
      <c r="BY189" s="165" t="str">
        <f t="shared" si="4"/>
        <v>diploma uitschrijven: 250 punten</v>
      </c>
      <c r="CA189" s="159">
        <f>Tabel2[[#This Row],[pnt t/m 2021/22]]</f>
        <v>0</v>
      </c>
      <c r="CB189" s="159">
        <f>Tabel2[[#This Row],[pnt 2022/2023]]</f>
        <v>254.33333333333331</v>
      </c>
      <c r="CC189" s="159">
        <f t="shared" si="5"/>
        <v>254.33333333333331</v>
      </c>
    </row>
    <row r="190" spans="1:81" x14ac:dyDescent="0.3">
      <c r="A190" s="22" t="s">
        <v>205</v>
      </c>
      <c r="D190" s="22" t="s">
        <v>746</v>
      </c>
      <c r="E190" t="s">
        <v>237</v>
      </c>
      <c r="F190" s="22">
        <v>119414</v>
      </c>
      <c r="G190" s="25" t="s">
        <v>43</v>
      </c>
      <c r="H190" s="163">
        <f>Tabel2[[#This Row],[pnt t/m 2021/22]]+Tabel2[[#This Row],[pnt 2022/2023]]</f>
        <v>98.75</v>
      </c>
      <c r="I190">
        <v>2010</v>
      </c>
      <c r="J190">
        <v>2022</v>
      </c>
      <c r="K190" s="24">
        <f>Tabel2[[#This Row],[ijkdatum]]-Tabel2[[#This Row],[Geboren]]</f>
        <v>12</v>
      </c>
      <c r="L190" s="26">
        <f>Tabel2[[#This Row],[TTL 1]]+Tabel2[[#This Row],[TTL 2]]+Tabel2[[#This Row],[TTL 3]]+Tabel2[[#This Row],[TTL 4]]+Tabel2[[#This Row],[TTL 5]]+Tabel2[[#This Row],[TTL 6]]+Tabel2[[#This Row],[TTL 7]]+Tabel2[[#This Row],[TTL 8]]+Tabel2[[#This Row],[TTL 9]]+Tabel2[[#This Row],[TTL 10]]</f>
        <v>0</v>
      </c>
      <c r="M190" s="160">
        <v>98.75</v>
      </c>
      <c r="N190" s="31"/>
      <c r="O190">
        <v>1</v>
      </c>
      <c r="S190" s="27">
        <f>SUM(Tabel2[[#This Row],[V 1]]*10+Tabel2[[#This Row],[GT 1]])/Tabel2[[#This Row],[AW 1]]*10+Tabel2[[#This Row],[BONUS 1]]</f>
        <v>0</v>
      </c>
      <c r="U190">
        <v>1</v>
      </c>
      <c r="Y190" s="23">
        <f>SUM(Tabel2[[#This Row],[V 2]]*10+Tabel2[[#This Row],[GT 2]])/Tabel2[[#This Row],[AW 2]]*10+Tabel2[[#This Row],[BONUS 2]]</f>
        <v>0</v>
      </c>
      <c r="AA190">
        <v>1</v>
      </c>
      <c r="AE190" s="23">
        <f>SUM(Tabel2[[#This Row],[V 3]]*10+Tabel2[[#This Row],[GT 3]])/Tabel2[[#This Row],[AW 3]]*10+Tabel2[[#This Row],[BONUS 3]]</f>
        <v>0</v>
      </c>
      <c r="AG190">
        <v>1</v>
      </c>
      <c r="AK190" s="23">
        <f>SUM(Tabel2[[#This Row],[V 4]]*10+Tabel2[[#This Row],[GT 4]])/Tabel2[[#This Row],[AW 4]]*10+Tabel2[[#This Row],[BONUS 4]]</f>
        <v>0</v>
      </c>
      <c r="AM190">
        <v>1</v>
      </c>
      <c r="AQ190" s="23">
        <f>SUM(Tabel2[[#This Row],[V 5]]*10+Tabel2[[#This Row],[GT 5]])/Tabel2[[#This Row],[AW 5]]*10+Tabel2[[#This Row],[BONUS 5]]</f>
        <v>0</v>
      </c>
      <c r="AS190">
        <v>1</v>
      </c>
      <c r="AW190" s="23">
        <f>SUM(Tabel2[[#This Row],[V 6]]*10+Tabel2[[#This Row],[GT 6]])/Tabel2[[#This Row],[AW 6]]*10+Tabel2[[#This Row],[BONUS 6]]</f>
        <v>0</v>
      </c>
      <c r="AY190">
        <v>1</v>
      </c>
      <c r="BC190" s="23">
        <f>SUM(Tabel2[[#This Row],[V 7]]*10+Tabel2[[#This Row],[GT 7]])/Tabel2[[#This Row],[AW 7]]*10+Tabel2[[#This Row],[BONUS 7]]</f>
        <v>0</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0" s="22">
        <v>0</v>
      </c>
      <c r="BX190" s="30">
        <f>Tabel2[[#This Row],[Diploma]]-Tabel2[[#This Row],[Uitgeschreven]]</f>
        <v>0</v>
      </c>
      <c r="BY190" s="2" t="str">
        <f t="shared" si="4"/>
        <v>geen actie</v>
      </c>
      <c r="CA190" s="159">
        <f>Tabel2[[#This Row],[pnt t/m 2021/22]]</f>
        <v>98.75</v>
      </c>
      <c r="CB190" s="159">
        <f>Tabel2[[#This Row],[pnt 2022/2023]]</f>
        <v>0</v>
      </c>
      <c r="CC190" s="159">
        <f t="shared" si="5"/>
        <v>98.75</v>
      </c>
    </row>
    <row r="191" spans="1:81" x14ac:dyDescent="0.3">
      <c r="A191" s="22" t="s">
        <v>283</v>
      </c>
      <c r="B191" s="22" t="s">
        <v>165</v>
      </c>
      <c r="D191" s="22" t="s">
        <v>746</v>
      </c>
      <c r="E191" t="s">
        <v>305</v>
      </c>
      <c r="F191" s="22">
        <v>117408</v>
      </c>
      <c r="G191" s="25" t="s">
        <v>287</v>
      </c>
      <c r="H191" s="163">
        <f>Tabel2[[#This Row],[pnt t/m 2021/22]]+Tabel2[[#This Row],[pnt 2022/2023]]</f>
        <v>1398.7680375180375</v>
      </c>
      <c r="I191">
        <v>2005</v>
      </c>
      <c r="J191">
        <v>2022</v>
      </c>
      <c r="K191" s="24">
        <f>Tabel2[[#This Row],[ijkdatum]]-Tabel2[[#This Row],[Geboren]]</f>
        <v>17</v>
      </c>
      <c r="L191" s="26">
        <f>Tabel2[[#This Row],[TTL 1]]+Tabel2[[#This Row],[TTL 2]]+Tabel2[[#This Row],[TTL 3]]+Tabel2[[#This Row],[TTL 4]]+Tabel2[[#This Row],[TTL 5]]+Tabel2[[#This Row],[TTL 6]]+Tabel2[[#This Row],[TTL 7]]+Tabel2[[#This Row],[TTL 8]]+Tabel2[[#This Row],[TTL 9]]+Tabel2[[#This Row],[TTL 10]]</f>
        <v>0</v>
      </c>
      <c r="M191" s="160">
        <v>1398.7680375180375</v>
      </c>
      <c r="N191" s="31"/>
      <c r="O191">
        <v>1</v>
      </c>
      <c r="S191" s="27">
        <f>SUM(Tabel2[[#This Row],[V 1]]*10+Tabel2[[#This Row],[GT 1]])/Tabel2[[#This Row],[AW 1]]*10+Tabel2[[#This Row],[BONUS 1]]</f>
        <v>0</v>
      </c>
      <c r="U191">
        <v>1</v>
      </c>
      <c r="Y191" s="23">
        <f>SUM(Tabel2[[#This Row],[V 2]]*10+Tabel2[[#This Row],[GT 2]])/Tabel2[[#This Row],[AW 2]]*10+Tabel2[[#This Row],[BONUS 2]]</f>
        <v>0</v>
      </c>
      <c r="AA191">
        <v>1</v>
      </c>
      <c r="AE191" s="23">
        <f>SUM(Tabel2[[#This Row],[V 3]]*10+Tabel2[[#This Row],[GT 3]])/Tabel2[[#This Row],[AW 3]]*10+Tabel2[[#This Row],[BONUS 3]]</f>
        <v>0</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E191">
        <v>1</v>
      </c>
      <c r="BI191" s="23">
        <f>SUM(Tabel2[[#This Row],[V 8]]*10+Tabel2[[#This Row],[GT 8]])/Tabel2[[#This Row],[AW 8]]*10+Tabel2[[#This Row],[BONUS 8]]</f>
        <v>0</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1" s="22">
        <v>1000</v>
      </c>
      <c r="BX191" s="30">
        <f>Tabel2[[#This Row],[Diploma]]-Tabel2[[#This Row],[Uitgeschreven]]</f>
        <v>0</v>
      </c>
      <c r="BY191" s="2" t="str">
        <f t="shared" si="4"/>
        <v>geen actie</v>
      </c>
      <c r="CA191" s="159">
        <f>Tabel2[[#This Row],[pnt t/m 2021/22]]</f>
        <v>1398.7680375180375</v>
      </c>
      <c r="CB191" s="159">
        <f>Tabel2[[#This Row],[pnt 2022/2023]]</f>
        <v>0</v>
      </c>
      <c r="CC191" s="159">
        <f t="shared" si="5"/>
        <v>1398.7680375180375</v>
      </c>
    </row>
    <row r="192" spans="1:81" x14ac:dyDescent="0.3">
      <c r="A192" s="22" t="s">
        <v>270</v>
      </c>
      <c r="B192" s="22" t="s">
        <v>165</v>
      </c>
      <c r="D192" s="22" t="s">
        <v>749</v>
      </c>
      <c r="E192" t="s">
        <v>681</v>
      </c>
      <c r="F192" s="22">
        <v>120186</v>
      </c>
      <c r="G192" s="25" t="s">
        <v>59</v>
      </c>
      <c r="H192" s="27">
        <f>Tabel2[[#This Row],[pnt t/m 2021/22]]+Tabel2[[#This Row],[pnt 2022/2023]]</f>
        <v>219.45512820512823</v>
      </c>
      <c r="I192">
        <v>2013</v>
      </c>
      <c r="J192">
        <v>2022</v>
      </c>
      <c r="K192" s="24">
        <f>Tabel2[[#This Row],[ijkdatum]]-Tabel2[[#This Row],[Geboren]]</f>
        <v>9</v>
      </c>
      <c r="L192" s="26">
        <f>Tabel2[[#This Row],[TTL 1]]+Tabel2[[#This Row],[TTL 2]]+Tabel2[[#This Row],[TTL 3]]+Tabel2[[#This Row],[TTL 4]]+Tabel2[[#This Row],[TTL 5]]+Tabel2[[#This Row],[TTL 6]]+Tabel2[[#This Row],[TTL 7]]+Tabel2[[#This Row],[TTL 8]]+Tabel2[[#This Row],[TTL 9]]+Tabel2[[#This Row],[TTL 10]]</f>
        <v>219.45512820512823</v>
      </c>
      <c r="M192" s="167"/>
      <c r="N192" s="31"/>
      <c r="O192">
        <v>1</v>
      </c>
      <c r="S192" s="167">
        <f>SUM(Tabel2[[#This Row],[V 1]]*10+Tabel2[[#This Row],[GT 1]])/Tabel2[[#This Row],[AW 1]]*10+Tabel2[[#This Row],[BONUS 1]]</f>
        <v>0</v>
      </c>
      <c r="U192">
        <v>1</v>
      </c>
      <c r="Y192" s="23">
        <f>SUM(Tabel2[[#This Row],[V 2]]*10+Tabel2[[#This Row],[GT 2]])/Tabel2[[#This Row],[AW 2]]*10+Tabel2[[#This Row],[BONUS 2]]</f>
        <v>0</v>
      </c>
      <c r="AA192">
        <v>1</v>
      </c>
      <c r="AE192" s="23">
        <f>SUM(Tabel2[[#This Row],[V 3]]*10+Tabel2[[#This Row],[GT 3]])/Tabel2[[#This Row],[AW 3]]*10+Tabel2[[#This Row],[BONUS 3]]</f>
        <v>0</v>
      </c>
      <c r="AF192">
        <v>12</v>
      </c>
      <c r="AG192">
        <v>8</v>
      </c>
      <c r="AH192">
        <v>2</v>
      </c>
      <c r="AI192">
        <v>17</v>
      </c>
      <c r="AK192" s="23">
        <f>SUM(Tabel2[[#This Row],[V 4]]*10+Tabel2[[#This Row],[GT 4]])/Tabel2[[#This Row],[AW 4]]*10+Tabel2[[#This Row],[BONUS 4]]</f>
        <v>46.25</v>
      </c>
      <c r="AL192">
        <v>14</v>
      </c>
      <c r="AM192">
        <v>12</v>
      </c>
      <c r="AN192">
        <v>3</v>
      </c>
      <c r="AO192">
        <v>26</v>
      </c>
      <c r="AQ192" s="23">
        <f>SUM(Tabel2[[#This Row],[V 5]]*10+Tabel2[[#This Row],[GT 5]])/Tabel2[[#This Row],[AW 5]]*10+Tabel2[[#This Row],[BONUS 5]]</f>
        <v>46.666666666666671</v>
      </c>
      <c r="AR192">
        <v>16</v>
      </c>
      <c r="AS192">
        <v>12</v>
      </c>
      <c r="AT192">
        <v>5</v>
      </c>
      <c r="AU192">
        <v>28</v>
      </c>
      <c r="AW192" s="23">
        <f>SUM(Tabel2[[#This Row],[V 6]]*10+Tabel2[[#This Row],[GT 6]])/Tabel2[[#This Row],[AW 6]]*10+Tabel2[[#This Row],[BONUS 6]]</f>
        <v>65</v>
      </c>
      <c r="AX192" t="s">
        <v>765</v>
      </c>
      <c r="AY192">
        <v>13</v>
      </c>
      <c r="AZ192">
        <v>4</v>
      </c>
      <c r="BA192">
        <v>40</v>
      </c>
      <c r="BC192" s="23">
        <f>SUM(Tabel2[[#This Row],[V 7]]*10+Tabel2[[#This Row],[GT 7]])/Tabel2[[#This Row],[AW 7]]*10+Tabel2[[#This Row],[BONUS 7]]</f>
        <v>61.53846153846154</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2" s="22">
        <v>0</v>
      </c>
      <c r="BX192" s="22">
        <f>Tabel2[[#This Row],[Diploma]]-Tabel2[[#This Row],[Uitgeschreven]]</f>
        <v>0</v>
      </c>
      <c r="BY192" s="165" t="str">
        <f t="shared" si="4"/>
        <v>geen actie</v>
      </c>
      <c r="CA192" s="159">
        <f>Tabel2[[#This Row],[pnt t/m 2021/22]]</f>
        <v>0</v>
      </c>
      <c r="CB192" s="159">
        <f>Tabel2[[#This Row],[pnt 2022/2023]]</f>
        <v>219.45512820512823</v>
      </c>
      <c r="CC192" s="159">
        <f t="shared" si="5"/>
        <v>219.45512820512823</v>
      </c>
    </row>
    <row r="193" spans="1:81" x14ac:dyDescent="0.3">
      <c r="A193" s="22" t="s">
        <v>246</v>
      </c>
      <c r="B193" s="22" t="s">
        <v>165</v>
      </c>
      <c r="D193" s="22" t="s">
        <v>747</v>
      </c>
      <c r="E193" t="s">
        <v>727</v>
      </c>
      <c r="F193">
        <v>115429</v>
      </c>
      <c r="G193" s="25" t="s">
        <v>728</v>
      </c>
      <c r="H193" s="27">
        <f>Tabel2[[#This Row],[pnt t/m 2021/22]]+Tabel2[[#This Row],[pnt 2022/2023]]</f>
        <v>140</v>
      </c>
      <c r="I193">
        <v>2006</v>
      </c>
      <c r="J193">
        <v>2022</v>
      </c>
      <c r="K193" s="24">
        <f>Tabel2[[#This Row],[ijkdatum]]-Tabel2[[#This Row],[Geboren]]</f>
        <v>16</v>
      </c>
      <c r="L193" s="25">
        <f>Tabel2[[#This Row],[TTL 1]]+Tabel2[[#This Row],[TTL 2]]+Tabel2[[#This Row],[TTL 3]]+Tabel2[[#This Row],[TTL 4]]+Tabel2[[#This Row],[TTL 5]]+Tabel2[[#This Row],[TTL 6]]+Tabel2[[#This Row],[TTL 7]]+Tabel2[[#This Row],[TTL 8]]+Tabel2[[#This Row],[TTL 9]]+Tabel2[[#This Row],[TTL 10]]</f>
        <v>140</v>
      </c>
      <c r="M193" s="167"/>
      <c r="N193" s="31"/>
      <c r="O193">
        <v>1</v>
      </c>
      <c r="S193" s="167">
        <f>SUM(Tabel2[[#This Row],[V 1]]*10+Tabel2[[#This Row],[GT 1]])/Tabel2[[#This Row],[AW 1]]*10+Tabel2[[#This Row],[BONUS 1]]</f>
        <v>0</v>
      </c>
      <c r="U193">
        <v>1</v>
      </c>
      <c r="Y193" s="162">
        <f>SUM(Tabel2[[#This Row],[V 2]]*10+Tabel2[[#This Row],[GT 2]])/Tabel2[[#This Row],[AW 2]]*10+Tabel2[[#This Row],[BONUS 2]]</f>
        <v>0</v>
      </c>
      <c r="AA193">
        <v>1</v>
      </c>
      <c r="AE193" s="162">
        <f>SUM(Tabel2[[#This Row],[V 3]]*10+Tabel2[[#This Row],[GT 3]])/Tabel2[[#This Row],[AW 3]]*10+Tabel2[[#This Row],[BONUS 3]]</f>
        <v>0</v>
      </c>
      <c r="AG193">
        <v>1</v>
      </c>
      <c r="AK193" s="162">
        <f>SUM(Tabel2[[#This Row],[V 4]]*10+Tabel2[[#This Row],[GT 4]])/Tabel2[[#This Row],[AW 4]]*10+Tabel2[[#This Row],[BONUS 4]]</f>
        <v>0</v>
      </c>
      <c r="AM193">
        <v>1</v>
      </c>
      <c r="AQ193" s="162">
        <f>SUM(Tabel2[[#This Row],[V 5]]*10+Tabel2[[#This Row],[GT 5]])/Tabel2[[#This Row],[AW 5]]*10+Tabel2[[#This Row],[BONUS 5]]</f>
        <v>0</v>
      </c>
      <c r="AR193">
        <v>17</v>
      </c>
      <c r="AS193">
        <v>14</v>
      </c>
      <c r="AT193">
        <v>13</v>
      </c>
      <c r="AU193">
        <v>66</v>
      </c>
      <c r="AW193" s="162">
        <f>SUM(Tabel2[[#This Row],[V 6]]*10+Tabel2[[#This Row],[GT 6]])/Tabel2[[#This Row],[AW 6]]*10+Tabel2[[#This Row],[BONUS 6]]</f>
        <v>140</v>
      </c>
      <c r="AY193">
        <v>1</v>
      </c>
      <c r="BC193" s="162">
        <f>SUM(Tabel2[[#This Row],[V 7]]*10+Tabel2[[#This Row],[GT 7]])/Tabel2[[#This Row],[AW 7]]*10+Tabel2[[#This Row],[BONUS 7]]</f>
        <v>0</v>
      </c>
      <c r="BE193">
        <v>1</v>
      </c>
      <c r="BI193" s="162">
        <f>SUM(Tabel2[[#This Row],[V 8]]*10+Tabel2[[#This Row],[GT 8]])/Tabel2[[#This Row],[AW 8]]*10+Tabel2[[#This Row],[BONUS 8]]</f>
        <v>0</v>
      </c>
      <c r="BK193">
        <v>1</v>
      </c>
      <c r="BO193" s="162">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3" s="22">
        <v>0</v>
      </c>
      <c r="BX193" s="22">
        <f>Tabel2[[#This Row],[Diploma]]-Tabel2[[#This Row],[Uitgeschreven]]</f>
        <v>0</v>
      </c>
      <c r="BY193" s="165" t="str">
        <f t="shared" si="4"/>
        <v>geen actie</v>
      </c>
      <c r="CA193" s="159">
        <f>Tabel2[[#This Row],[pnt t/m 2021/22]]</f>
        <v>0</v>
      </c>
      <c r="CB193" s="159">
        <f>Tabel2[[#This Row],[pnt 2022/2023]]</f>
        <v>140</v>
      </c>
      <c r="CC193" s="159">
        <f t="shared" si="5"/>
        <v>140</v>
      </c>
    </row>
    <row r="194" spans="1:81" x14ac:dyDescent="0.3">
      <c r="A194" s="22" t="s">
        <v>246</v>
      </c>
      <c r="B194" s="22" t="s">
        <v>165</v>
      </c>
      <c r="D194" s="22" t="s">
        <v>749</v>
      </c>
      <c r="E194" t="s">
        <v>623</v>
      </c>
      <c r="F194" s="22">
        <v>120186</v>
      </c>
      <c r="G194" s="25" t="s">
        <v>59</v>
      </c>
      <c r="H194" s="163">
        <f>Tabel2[[#This Row],[pnt t/m 2021/22]]+Tabel2[[#This Row],[pnt 2022/2023]]</f>
        <v>691.33116883116884</v>
      </c>
      <c r="I194">
        <v>2009</v>
      </c>
      <c r="J194">
        <v>2022</v>
      </c>
      <c r="K194" s="24">
        <f>Tabel2[[#This Row],[ijkdatum]]-Tabel2[[#This Row],[Geboren]]</f>
        <v>13</v>
      </c>
      <c r="L194" s="26">
        <f>Tabel2[[#This Row],[TTL 1]]+Tabel2[[#This Row],[TTL 2]]+Tabel2[[#This Row],[TTL 3]]+Tabel2[[#This Row],[TTL 4]]+Tabel2[[#This Row],[TTL 5]]+Tabel2[[#This Row],[TTL 6]]+Tabel2[[#This Row],[TTL 7]]+Tabel2[[#This Row],[TTL 8]]+Tabel2[[#This Row],[TTL 9]]+Tabel2[[#This Row],[TTL 10]]</f>
        <v>691.33116883116884</v>
      </c>
      <c r="M194" s="160">
        <v>0</v>
      </c>
      <c r="N194" s="31">
        <v>7</v>
      </c>
      <c r="O194">
        <v>10</v>
      </c>
      <c r="P194">
        <v>7</v>
      </c>
      <c r="Q194">
        <v>40</v>
      </c>
      <c r="S194" s="27">
        <f>SUM(Tabel2[[#This Row],[V 1]]*10+Tabel2[[#This Row],[GT 1]])/Tabel2[[#This Row],[AW 1]]*10+Tabel2[[#This Row],[BONUS 1]]</f>
        <v>110</v>
      </c>
      <c r="T194">
        <v>13</v>
      </c>
      <c r="U194">
        <v>11</v>
      </c>
      <c r="V194">
        <v>6</v>
      </c>
      <c r="W194">
        <v>40</v>
      </c>
      <c r="Y194" s="23">
        <f>SUM(Tabel2[[#This Row],[V 2]]*10+Tabel2[[#This Row],[GT 2]])/Tabel2[[#This Row],[AW 2]]*10+Tabel2[[#This Row],[BONUS 2]]</f>
        <v>90.909090909090921</v>
      </c>
      <c r="AA194">
        <v>1</v>
      </c>
      <c r="AE194" s="23">
        <f>SUM(Tabel2[[#This Row],[V 3]]*10+Tabel2[[#This Row],[GT 3]])/Tabel2[[#This Row],[AW 3]]*10+Tabel2[[#This Row],[BONUS 3]]</f>
        <v>0</v>
      </c>
      <c r="AF194">
        <v>6</v>
      </c>
      <c r="AG194">
        <v>11</v>
      </c>
      <c r="AH194">
        <v>8</v>
      </c>
      <c r="AI194">
        <v>45</v>
      </c>
      <c r="AK194" s="23">
        <f>SUM(Tabel2[[#This Row],[V 4]]*10+Tabel2[[#This Row],[GT 4]])/Tabel2[[#This Row],[AW 4]]*10+Tabel2[[#This Row],[BONUS 4]]</f>
        <v>113.63636363636363</v>
      </c>
      <c r="AL194">
        <v>13</v>
      </c>
      <c r="AM194">
        <v>8</v>
      </c>
      <c r="AN194">
        <v>7</v>
      </c>
      <c r="AO194">
        <v>36</v>
      </c>
      <c r="AQ194" s="23">
        <f>SUM(Tabel2[[#This Row],[V 5]]*10+Tabel2[[#This Row],[GT 5]])/Tabel2[[#This Row],[AW 5]]*10+Tabel2[[#This Row],[BONUS 5]]</f>
        <v>132.5</v>
      </c>
      <c r="AR194">
        <v>17</v>
      </c>
      <c r="AS194">
        <v>14</v>
      </c>
      <c r="AT194">
        <v>8</v>
      </c>
      <c r="AU194">
        <v>52</v>
      </c>
      <c r="AW194" s="23">
        <f>SUM(Tabel2[[#This Row],[V 6]]*10+Tabel2[[#This Row],[GT 6]])/Tabel2[[#This Row],[AW 6]]*10+Tabel2[[#This Row],[BONUS 6]]</f>
        <v>94.285714285714292</v>
      </c>
      <c r="AX194">
        <v>16</v>
      </c>
      <c r="AY194">
        <v>15</v>
      </c>
      <c r="AZ194">
        <v>15</v>
      </c>
      <c r="BA194">
        <v>75</v>
      </c>
      <c r="BC194" s="23">
        <f>SUM(Tabel2[[#This Row],[V 7]]*10+Tabel2[[#This Row],[GT 7]])/Tabel2[[#This Row],[AW 7]]*10+Tabel2[[#This Row],[BONUS 7]]</f>
        <v>150</v>
      </c>
      <c r="BE194">
        <v>1</v>
      </c>
      <c r="BI194" s="23">
        <f>SUM(Tabel2[[#This Row],[V 8]]*10+Tabel2[[#This Row],[GT 8]])/Tabel2[[#This Row],[AW 8]]*10+Tabel2[[#This Row],[BONUS 8]]</f>
        <v>0</v>
      </c>
      <c r="BK194">
        <v>1</v>
      </c>
      <c r="BO194" s="23">
        <f>SUM(Tabel2[[#This Row],[V 9]]*10+Tabel2[[#This Row],[GT 9]])/Tabel2[[#This Row],[AW 9]]*10+Tabel2[[#This Row],[BONUS 9]]</f>
        <v>0</v>
      </c>
      <c r="BQ194">
        <v>1</v>
      </c>
      <c r="BU194" s="23">
        <f>SUM(Tabel2[[#This Row],[V 10]]*10+Tabel2[[#This Row],[GT 10]])/Tabel2[[#This Row],[AW 10]]*10+Tabel2[[#This Row],[BONUS 10]]</f>
        <v>0</v>
      </c>
      <c r="BV19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4" s="22">
        <v>500</v>
      </c>
      <c r="BX194" s="30">
        <f>Tabel2[[#This Row],[Diploma]]-Tabel2[[#This Row],[Uitgeschreven]]</f>
        <v>0</v>
      </c>
      <c r="BY194" s="2" t="str">
        <f t="shared" si="4"/>
        <v>geen actie</v>
      </c>
      <c r="CA194" s="159">
        <f>Tabel2[[#This Row],[pnt t/m 2021/22]]</f>
        <v>0</v>
      </c>
      <c r="CB194" s="159">
        <f>Tabel2[[#This Row],[pnt 2022/2023]]</f>
        <v>691.33116883116884</v>
      </c>
      <c r="CC194" s="159">
        <f t="shared" si="5"/>
        <v>691.33116883116884</v>
      </c>
    </row>
    <row r="195" spans="1:81" x14ac:dyDescent="0.3">
      <c r="A195" s="22" t="s">
        <v>309</v>
      </c>
      <c r="B195" s="22" t="s">
        <v>165</v>
      </c>
      <c r="D195" s="22" t="s">
        <v>747</v>
      </c>
      <c r="E195" t="s">
        <v>664</v>
      </c>
      <c r="G195" s="25" t="s">
        <v>663</v>
      </c>
      <c r="H195" s="27">
        <f>Tabel2[[#This Row],[pnt t/m 2021/22]]+Tabel2[[#This Row],[pnt 2022/2023]]</f>
        <v>117</v>
      </c>
      <c r="J195">
        <v>2022</v>
      </c>
      <c r="K195" s="24">
        <f>Tabel2[[#This Row],[ijkdatum]]-Tabel2[[#This Row],[Geboren]]</f>
        <v>2022</v>
      </c>
      <c r="L195" s="26">
        <f>Tabel2[[#This Row],[TTL 1]]+Tabel2[[#This Row],[TTL 2]]+Tabel2[[#This Row],[TTL 3]]+Tabel2[[#This Row],[TTL 4]]+Tabel2[[#This Row],[TTL 5]]+Tabel2[[#This Row],[TTL 6]]+Tabel2[[#This Row],[TTL 7]]+Tabel2[[#This Row],[TTL 8]]+Tabel2[[#This Row],[TTL 9]]+Tabel2[[#This Row],[TTL 10]]</f>
        <v>117</v>
      </c>
      <c r="M195" s="167"/>
      <c r="N195" s="31"/>
      <c r="O195">
        <v>1</v>
      </c>
      <c r="S195" s="167">
        <f>SUM(Tabel2[[#This Row],[V 1]]*10+Tabel2[[#This Row],[GT 1]])/Tabel2[[#This Row],[AW 1]]*10+Tabel2[[#This Row],[BONUS 1]]</f>
        <v>0</v>
      </c>
      <c r="U195">
        <v>1</v>
      </c>
      <c r="Y195" s="23">
        <f>SUM(Tabel2[[#This Row],[V 2]]*10+Tabel2[[#This Row],[GT 2]])/Tabel2[[#This Row],[AW 2]]*10+Tabel2[[#This Row],[BONUS 2]]</f>
        <v>0</v>
      </c>
      <c r="Z195">
        <v>4</v>
      </c>
      <c r="AA195">
        <v>10</v>
      </c>
      <c r="AB195">
        <v>7</v>
      </c>
      <c r="AC195">
        <v>47</v>
      </c>
      <c r="AE195" s="23">
        <f>SUM(Tabel2[[#This Row],[V 3]]*10+Tabel2[[#This Row],[GT 3]])/Tabel2[[#This Row],[AW 3]]*10+Tabel2[[#This Row],[BONUS 3]]</f>
        <v>117</v>
      </c>
      <c r="AG195">
        <v>1</v>
      </c>
      <c r="AK195" s="23">
        <f>SUM(Tabel2[[#This Row],[V 4]]*10+Tabel2[[#This Row],[GT 4]])/Tabel2[[#This Row],[AW 4]]*10+Tabel2[[#This Row],[BONUS 4]]</f>
        <v>0</v>
      </c>
      <c r="AM195">
        <v>1</v>
      </c>
      <c r="AQ195" s="23">
        <f>SUM(Tabel2[[#This Row],[V 5]]*10+Tabel2[[#This Row],[GT 5]])/Tabel2[[#This Row],[AW 5]]*10+Tabel2[[#This Row],[BONUS 5]]</f>
        <v>0</v>
      </c>
      <c r="AS195">
        <v>1</v>
      </c>
      <c r="AW195" s="23">
        <f>SUM(Tabel2[[#This Row],[V 6]]*10+Tabel2[[#This Row],[GT 6]])/Tabel2[[#This Row],[AW 6]]*10+Tabel2[[#This Row],[BONUS 6]]</f>
        <v>0</v>
      </c>
      <c r="AY195">
        <v>1</v>
      </c>
      <c r="BC195" s="23">
        <f>SUM(Tabel2[[#This Row],[V 7]]*10+Tabel2[[#This Row],[GT 7]])/Tabel2[[#This Row],[AW 7]]*10+Tabel2[[#This Row],[BONUS 7]]</f>
        <v>0</v>
      </c>
      <c r="BE195">
        <v>1</v>
      </c>
      <c r="BI195" s="23">
        <f>SUM(Tabel2[[#This Row],[V 8]]*10+Tabel2[[#This Row],[GT 8]])/Tabel2[[#This Row],[AW 8]]*10+Tabel2[[#This Row],[BONUS 8]]</f>
        <v>0</v>
      </c>
      <c r="BK195">
        <v>1</v>
      </c>
      <c r="BO195" s="23">
        <f>SUM(Tabel2[[#This Row],[V 9]]*10+Tabel2[[#This Row],[GT 9]])/Tabel2[[#This Row],[AW 9]]*10+Tabel2[[#This Row],[BONUS 9]]</f>
        <v>0</v>
      </c>
      <c r="BQ195">
        <v>1</v>
      </c>
      <c r="BU195" s="23">
        <f>SUM(Tabel2[[#This Row],[V 10]]*10+Tabel2[[#This Row],[GT 10]])/Tabel2[[#This Row],[AW 10]]*10+Tabel2[[#This Row],[BONUS 10]]</f>
        <v>0</v>
      </c>
      <c r="BV1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5" s="22">
        <v>0</v>
      </c>
      <c r="BX195" s="22">
        <f>Tabel2[[#This Row],[Diploma]]-Tabel2[[#This Row],[Uitgeschreven]]</f>
        <v>0</v>
      </c>
      <c r="BY195" s="165" t="str">
        <f t="shared" si="4"/>
        <v>geen actie</v>
      </c>
      <c r="CA195" s="159">
        <f>Tabel2[[#This Row],[pnt t/m 2021/22]]</f>
        <v>0</v>
      </c>
      <c r="CB195" s="159">
        <f>Tabel2[[#This Row],[pnt 2022/2023]]</f>
        <v>117</v>
      </c>
      <c r="CC195" s="159">
        <f t="shared" si="5"/>
        <v>117</v>
      </c>
    </row>
    <row r="196" spans="1:81" x14ac:dyDescent="0.3">
      <c r="A196" s="22" t="s">
        <v>309</v>
      </c>
      <c r="B196" s="22" t="s">
        <v>165</v>
      </c>
      <c r="D196" s="22" t="s">
        <v>749</v>
      </c>
      <c r="E196" t="s">
        <v>647</v>
      </c>
      <c r="G196" s="25" t="s">
        <v>32</v>
      </c>
      <c r="H196" s="163">
        <f>Tabel2[[#This Row],[pnt t/m 2021/22]]+Tabel2[[#This Row],[pnt 2022/2023]]</f>
        <v>228.73737373737373</v>
      </c>
      <c r="I196">
        <v>2011</v>
      </c>
      <c r="J196">
        <v>2022</v>
      </c>
      <c r="K196" s="24">
        <f>Tabel2[[#This Row],[ijkdatum]]-Tabel2[[#This Row],[Geboren]]</f>
        <v>11</v>
      </c>
      <c r="L196" s="26">
        <f>Tabel2[[#This Row],[TTL 1]]+Tabel2[[#This Row],[TTL 2]]+Tabel2[[#This Row],[TTL 3]]+Tabel2[[#This Row],[TTL 4]]+Tabel2[[#This Row],[TTL 5]]+Tabel2[[#This Row],[TTL 6]]+Tabel2[[#This Row],[TTL 7]]+Tabel2[[#This Row],[TTL 8]]+Tabel2[[#This Row],[TTL 9]]+Tabel2[[#This Row],[TTL 10]]</f>
        <v>228.73737373737373</v>
      </c>
      <c r="M196" s="160"/>
      <c r="N196" s="31"/>
      <c r="O196">
        <v>1</v>
      </c>
      <c r="S196" s="27">
        <f>SUM(Tabel2[[#This Row],[V 1]]*10+Tabel2[[#This Row],[GT 1]])/Tabel2[[#This Row],[AW 1]]*10+Tabel2[[#This Row],[BONUS 1]]</f>
        <v>0</v>
      </c>
      <c r="T196">
        <v>3</v>
      </c>
      <c r="U196">
        <v>12</v>
      </c>
      <c r="V196">
        <v>3</v>
      </c>
      <c r="W196">
        <v>28</v>
      </c>
      <c r="Y196" s="23">
        <f>SUM(Tabel2[[#This Row],[V 2]]*10+Tabel2[[#This Row],[GT 2]])/Tabel2[[#This Row],[AW 2]]*10+Tabel2[[#This Row],[BONUS 2]]</f>
        <v>48.333333333333329</v>
      </c>
      <c r="Z196">
        <v>4</v>
      </c>
      <c r="AA196">
        <v>11</v>
      </c>
      <c r="AB196">
        <v>3</v>
      </c>
      <c r="AC196">
        <v>34</v>
      </c>
      <c r="AE196" s="23">
        <f>SUM(Tabel2[[#This Row],[V 3]]*10+Tabel2[[#This Row],[GT 3]])/Tabel2[[#This Row],[AW 3]]*10+Tabel2[[#This Row],[BONUS 3]]</f>
        <v>58.181818181818187</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X196">
        <v>4</v>
      </c>
      <c r="AY196">
        <v>9</v>
      </c>
      <c r="AZ196">
        <v>7</v>
      </c>
      <c r="BA196">
        <v>40</v>
      </c>
      <c r="BC196" s="23">
        <f>SUM(Tabel2[[#This Row],[V 7]]*10+Tabel2[[#This Row],[GT 7]])/Tabel2[[#This Row],[AW 7]]*10+Tabel2[[#This Row],[BONUS 7]]</f>
        <v>122.22222222222221</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6" s="22">
        <v>0</v>
      </c>
      <c r="BX196" s="30">
        <f>Tabel2[[#This Row],[Diploma]]-Tabel2[[#This Row],[Uitgeschreven]]</f>
        <v>0</v>
      </c>
      <c r="BY196" s="2" t="str">
        <f t="shared" si="4"/>
        <v>geen actie</v>
      </c>
      <c r="CA196" s="159">
        <f>Tabel2[[#This Row],[pnt t/m 2021/22]]</f>
        <v>0</v>
      </c>
      <c r="CB196" s="159">
        <f>Tabel2[[#This Row],[pnt 2022/2023]]</f>
        <v>228.73737373737373</v>
      </c>
      <c r="CC196" s="159">
        <f t="shared" si="5"/>
        <v>228.73737373737373</v>
      </c>
    </row>
    <row r="197" spans="1:81" x14ac:dyDescent="0.3">
      <c r="A197" s="22" t="s">
        <v>206</v>
      </c>
      <c r="D197" s="22" t="s">
        <v>747</v>
      </c>
      <c r="E197" t="s">
        <v>665</v>
      </c>
      <c r="F197" s="22">
        <v>120281</v>
      </c>
      <c r="G197" s="25" t="s">
        <v>49</v>
      </c>
      <c r="H197" s="27">
        <f>Tabel2[[#This Row],[pnt t/m 2021/22]]+Tabel2[[#This Row],[pnt 2022/2023]]</f>
        <v>26</v>
      </c>
      <c r="I197">
        <v>2011</v>
      </c>
      <c r="J197">
        <v>2022</v>
      </c>
      <c r="K197" s="24">
        <f>Tabel2[[#This Row],[ijkdatum]]-Tabel2[[#This Row],[Geboren]]</f>
        <v>11</v>
      </c>
      <c r="L197" s="26">
        <f>Tabel2[[#This Row],[TTL 1]]+Tabel2[[#This Row],[TTL 2]]+Tabel2[[#This Row],[TTL 3]]+Tabel2[[#This Row],[TTL 4]]+Tabel2[[#This Row],[TTL 5]]+Tabel2[[#This Row],[TTL 6]]+Tabel2[[#This Row],[TTL 7]]+Tabel2[[#This Row],[TTL 8]]+Tabel2[[#This Row],[TTL 9]]+Tabel2[[#This Row],[TTL 10]]</f>
        <v>26</v>
      </c>
      <c r="M197" s="167"/>
      <c r="N197" s="31"/>
      <c r="O197">
        <v>1</v>
      </c>
      <c r="S197" s="167">
        <f>SUM(Tabel2[[#This Row],[V 1]]*10+Tabel2[[#This Row],[GT 1]])/Tabel2[[#This Row],[AW 1]]*10+Tabel2[[#This Row],[BONUS 1]]</f>
        <v>0</v>
      </c>
      <c r="U197">
        <v>1</v>
      </c>
      <c r="Y197" s="23">
        <f>SUM(Tabel2[[#This Row],[V 2]]*10+Tabel2[[#This Row],[GT 2]])/Tabel2[[#This Row],[AW 2]]*10+Tabel2[[#This Row],[BONUS 2]]</f>
        <v>0</v>
      </c>
      <c r="Z197">
        <v>16</v>
      </c>
      <c r="AA197">
        <v>10</v>
      </c>
      <c r="AB197">
        <v>1</v>
      </c>
      <c r="AC197">
        <v>16</v>
      </c>
      <c r="AE197" s="23">
        <f>SUM(Tabel2[[#This Row],[V 3]]*10+Tabel2[[#This Row],[GT 3]])/Tabel2[[#This Row],[AW 3]]*10+Tabel2[[#This Row],[BONUS 3]]</f>
        <v>26</v>
      </c>
      <c r="AG197">
        <v>1</v>
      </c>
      <c r="AK197" s="23">
        <f>SUM(Tabel2[[#This Row],[V 4]]*10+Tabel2[[#This Row],[GT 4]])/Tabel2[[#This Row],[AW 4]]*10+Tabel2[[#This Row],[BONUS 4]]</f>
        <v>0</v>
      </c>
      <c r="AM197">
        <v>1</v>
      </c>
      <c r="AQ197" s="23">
        <f>SUM(Tabel2[[#This Row],[V 5]]*10+Tabel2[[#This Row],[GT 5]])/Tabel2[[#This Row],[AW 5]]*10+Tabel2[[#This Row],[BONUS 5]]</f>
        <v>0</v>
      </c>
      <c r="AS197">
        <v>1</v>
      </c>
      <c r="AW197" s="23">
        <f>SUM(Tabel2[[#This Row],[V 6]]*10+Tabel2[[#This Row],[GT 6]])/Tabel2[[#This Row],[AW 6]]*10+Tabel2[[#This Row],[BONUS 6]]</f>
        <v>0</v>
      </c>
      <c r="AY197">
        <v>1</v>
      </c>
      <c r="BC197" s="23">
        <f>SUM(Tabel2[[#This Row],[V 7]]*10+Tabel2[[#This Row],[GT 7]])/Tabel2[[#This Row],[AW 7]]*10+Tabel2[[#This Row],[BONUS 7]]</f>
        <v>0</v>
      </c>
      <c r="BE197">
        <v>1</v>
      </c>
      <c r="BI197" s="23">
        <f>SUM(Tabel2[[#This Row],[V 8]]*10+Tabel2[[#This Row],[GT 8]])/Tabel2[[#This Row],[AW 8]]*10+Tabel2[[#This Row],[BONUS 8]]</f>
        <v>0</v>
      </c>
      <c r="BK197">
        <v>1</v>
      </c>
      <c r="BO197" s="23">
        <f>SUM(Tabel2[[#This Row],[V 9]]*10+Tabel2[[#This Row],[GT 9]])/Tabel2[[#This Row],[AW 9]]*10+Tabel2[[#This Row],[BONUS 9]]</f>
        <v>0</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7" s="22">
        <v>0</v>
      </c>
      <c r="BX197" s="22">
        <f>Tabel2[[#This Row],[Diploma]]-Tabel2[[#This Row],[Uitgeschreven]]</f>
        <v>0</v>
      </c>
      <c r="BY197" s="165" t="str">
        <f t="shared" ref="BY197:BY260" si="6">IF(BX197=0,"geen actie",CONCATENATE("diploma uitschrijven: ",BV197," punten"))</f>
        <v>geen actie</v>
      </c>
      <c r="CA197" s="159">
        <f>Tabel2[[#This Row],[pnt t/m 2021/22]]</f>
        <v>0</v>
      </c>
      <c r="CB197" s="159">
        <f>Tabel2[[#This Row],[pnt 2022/2023]]</f>
        <v>26</v>
      </c>
      <c r="CC197" s="159">
        <f t="shared" si="5"/>
        <v>26</v>
      </c>
    </row>
    <row r="198" spans="1:81" x14ac:dyDescent="0.3">
      <c r="A198" s="22" t="s">
        <v>283</v>
      </c>
      <c r="B198" s="22" t="s">
        <v>165</v>
      </c>
      <c r="D198" s="22" t="s">
        <v>749</v>
      </c>
      <c r="E198" t="s">
        <v>679</v>
      </c>
      <c r="F198" s="22">
        <v>119779</v>
      </c>
      <c r="G198" s="25" t="s">
        <v>57</v>
      </c>
      <c r="H198" s="27">
        <f>Tabel2[[#This Row],[pnt t/m 2021/22]]+Tabel2[[#This Row],[pnt 2022/2023]]</f>
        <v>454.64141414141415</v>
      </c>
      <c r="I198">
        <v>2011</v>
      </c>
      <c r="J198">
        <v>2022</v>
      </c>
      <c r="K198" s="24">
        <f>Tabel2[[#This Row],[ijkdatum]]-Tabel2[[#This Row],[Geboren]]</f>
        <v>11</v>
      </c>
      <c r="L198" s="26">
        <f>Tabel2[[#This Row],[TTL 1]]+Tabel2[[#This Row],[TTL 2]]+Tabel2[[#This Row],[TTL 3]]+Tabel2[[#This Row],[TTL 4]]+Tabel2[[#This Row],[TTL 5]]+Tabel2[[#This Row],[TTL 6]]+Tabel2[[#This Row],[TTL 7]]+Tabel2[[#This Row],[TTL 8]]+Tabel2[[#This Row],[TTL 9]]+Tabel2[[#This Row],[TTL 10]]</f>
        <v>454.64141414141415</v>
      </c>
      <c r="M198" s="167"/>
      <c r="N198" s="31"/>
      <c r="O198">
        <v>1</v>
      </c>
      <c r="S198" s="167">
        <f>SUM(Tabel2[[#This Row],[V 1]]*10+Tabel2[[#This Row],[GT 1]])/Tabel2[[#This Row],[AW 1]]*10+Tabel2[[#This Row],[BONUS 1]]</f>
        <v>0</v>
      </c>
      <c r="T198">
        <v>3</v>
      </c>
      <c r="U198">
        <v>12</v>
      </c>
      <c r="V198">
        <v>8</v>
      </c>
      <c r="W198">
        <v>51</v>
      </c>
      <c r="Y198" s="23">
        <f>SUM(Tabel2[[#This Row],[V 2]]*10+Tabel2[[#This Row],[GT 2]])/Tabel2[[#This Row],[AW 2]]*10+Tabel2[[#This Row],[BONUS 2]]</f>
        <v>109.16666666666666</v>
      </c>
      <c r="Z198">
        <v>4</v>
      </c>
      <c r="AA198">
        <v>11</v>
      </c>
      <c r="AB198">
        <v>4</v>
      </c>
      <c r="AC198">
        <v>33</v>
      </c>
      <c r="AE198" s="23">
        <f>SUM(Tabel2[[#This Row],[V 3]]*10+Tabel2[[#This Row],[GT 3]])/Tabel2[[#This Row],[AW 3]]*10+Tabel2[[#This Row],[BONUS 3]]</f>
        <v>66.363636363636374</v>
      </c>
      <c r="AG198">
        <v>1</v>
      </c>
      <c r="AK198" s="23">
        <f>SUM(Tabel2[[#This Row],[V 4]]*10+Tabel2[[#This Row],[GT 4]])/Tabel2[[#This Row],[AW 4]]*10+Tabel2[[#This Row],[BONUS 4]]</f>
        <v>0</v>
      </c>
      <c r="AL198">
        <v>4</v>
      </c>
      <c r="AM198">
        <v>10</v>
      </c>
      <c r="AN198">
        <v>4</v>
      </c>
      <c r="AO198">
        <v>38</v>
      </c>
      <c r="AQ198" s="23">
        <f>SUM(Tabel2[[#This Row],[V 5]]*10+Tabel2[[#This Row],[GT 5]])/Tabel2[[#This Row],[AW 5]]*10+Tabel2[[#This Row],[BONUS 5]]</f>
        <v>78</v>
      </c>
      <c r="AR198">
        <v>3</v>
      </c>
      <c r="AS198">
        <v>9</v>
      </c>
      <c r="AT198">
        <v>7</v>
      </c>
      <c r="AU198">
        <v>39</v>
      </c>
      <c r="AW198" s="23">
        <f>SUM(Tabel2[[#This Row],[V 6]]*10+Tabel2[[#This Row],[GT 6]])/Tabel2[[#This Row],[AW 6]]*10+Tabel2[[#This Row],[BONUS 6]]</f>
        <v>121.11111111111111</v>
      </c>
      <c r="AX198">
        <v>3</v>
      </c>
      <c r="AY198">
        <v>5</v>
      </c>
      <c r="AZ198">
        <v>2</v>
      </c>
      <c r="BA198">
        <v>20</v>
      </c>
      <c r="BC198" s="23">
        <f>SUM(Tabel2[[#This Row],[V 7]]*10+Tabel2[[#This Row],[GT 7]])/Tabel2[[#This Row],[AW 7]]*10+Tabel2[[#This Row],[BONUS 7]]</f>
        <v>80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8" s="22">
        <v>250</v>
      </c>
      <c r="BX198" s="22">
        <f>Tabel2[[#This Row],[Diploma]]-Tabel2[[#This Row],[Uitgeschreven]]</f>
        <v>0</v>
      </c>
      <c r="BY198" s="165" t="str">
        <f t="shared" si="6"/>
        <v>geen actie</v>
      </c>
      <c r="CA198" s="159">
        <f>Tabel2[[#This Row],[pnt t/m 2021/22]]</f>
        <v>0</v>
      </c>
      <c r="CB198" s="159">
        <f>Tabel2[[#This Row],[pnt 2022/2023]]</f>
        <v>454.64141414141415</v>
      </c>
      <c r="CC198" s="159">
        <f t="shared" si="5"/>
        <v>454.64141414141415</v>
      </c>
    </row>
    <row r="199" spans="1:81" x14ac:dyDescent="0.3">
      <c r="A199" s="22" t="s">
        <v>283</v>
      </c>
      <c r="B199" s="22" t="s">
        <v>165</v>
      </c>
      <c r="D199" s="22" t="s">
        <v>749</v>
      </c>
      <c r="E199" t="s">
        <v>641</v>
      </c>
      <c r="F199" s="22">
        <v>117744</v>
      </c>
      <c r="G199" s="25" t="s">
        <v>287</v>
      </c>
      <c r="H199" s="27">
        <f>Tabel2[[#This Row],[pnt t/m 2021/22]]+Tabel2[[#This Row],[pnt 2022/2023]]</f>
        <v>620.38095238095241</v>
      </c>
      <c r="I199">
        <v>2009</v>
      </c>
      <c r="J199">
        <v>2022</v>
      </c>
      <c r="K199" s="24">
        <f>Tabel2[[#This Row],[ijkdatum]]-Tabel2[[#This Row],[Geboren]]</f>
        <v>13</v>
      </c>
      <c r="L199" s="26">
        <f>Tabel2[[#This Row],[TTL 1]]+Tabel2[[#This Row],[TTL 2]]+Tabel2[[#This Row],[TTL 3]]+Tabel2[[#This Row],[TTL 4]]+Tabel2[[#This Row],[TTL 5]]+Tabel2[[#This Row],[TTL 6]]+Tabel2[[#This Row],[TTL 7]]+Tabel2[[#This Row],[TTL 8]]+Tabel2[[#This Row],[TTL 9]]+Tabel2[[#This Row],[TTL 10]]</f>
        <v>173.38095238095238</v>
      </c>
      <c r="M199" s="167">
        <v>447</v>
      </c>
      <c r="N199" s="31">
        <v>1</v>
      </c>
      <c r="O199">
        <v>10</v>
      </c>
      <c r="P199">
        <v>1</v>
      </c>
      <c r="Q199">
        <v>17</v>
      </c>
      <c r="S199" s="167">
        <f>SUM(Tabel2[[#This Row],[V 1]]*10+Tabel2[[#This Row],[GT 1]])/Tabel2[[#This Row],[AW 1]]*10+Tabel2[[#This Row],[BONUS 1]]</f>
        <v>27</v>
      </c>
      <c r="U199">
        <v>1</v>
      </c>
      <c r="Y199" s="23">
        <f>SUM(Tabel2[[#This Row],[V 2]]*10+Tabel2[[#This Row],[GT 2]])/Tabel2[[#This Row],[AW 2]]*10+Tabel2[[#This Row],[BONUS 2]]</f>
        <v>0</v>
      </c>
      <c r="Z199">
        <v>2</v>
      </c>
      <c r="AA199">
        <v>7</v>
      </c>
      <c r="AB199">
        <v>2</v>
      </c>
      <c r="AC199">
        <v>19</v>
      </c>
      <c r="AE199" s="23">
        <f>SUM(Tabel2[[#This Row],[V 3]]*10+Tabel2[[#This Row],[GT 3]])/Tabel2[[#This Row],[AW 3]]*10+Tabel2[[#This Row],[BONUS 3]]</f>
        <v>55.714285714285708</v>
      </c>
      <c r="AG199">
        <v>1</v>
      </c>
      <c r="AK199" s="23">
        <f>SUM(Tabel2[[#This Row],[V 4]]*10+Tabel2[[#This Row],[GT 4]])/Tabel2[[#This Row],[AW 4]]*10+Tabel2[[#This Row],[BONUS 4]]</f>
        <v>0</v>
      </c>
      <c r="AL199">
        <v>2</v>
      </c>
      <c r="AM199">
        <v>10</v>
      </c>
      <c r="AN199">
        <v>1</v>
      </c>
      <c r="AO199">
        <v>19</v>
      </c>
      <c r="AQ199" s="23">
        <f>SUM(Tabel2[[#This Row],[V 5]]*10+Tabel2[[#This Row],[GT 5]])/Tabel2[[#This Row],[AW 5]]*10+Tabel2[[#This Row],[BONUS 5]]</f>
        <v>29</v>
      </c>
      <c r="AS199">
        <v>1</v>
      </c>
      <c r="AW199" s="23">
        <f>SUM(Tabel2[[#This Row],[V 6]]*10+Tabel2[[#This Row],[GT 6]])/Tabel2[[#This Row],[AW 6]]*10+Tabel2[[#This Row],[BONUS 6]]</f>
        <v>0</v>
      </c>
      <c r="AX199">
        <v>2</v>
      </c>
      <c r="AY199">
        <v>6</v>
      </c>
      <c r="AZ199">
        <v>2</v>
      </c>
      <c r="BA199">
        <v>17</v>
      </c>
      <c r="BC199" s="23">
        <f>SUM(Tabel2[[#This Row],[V 7]]*10+Tabel2[[#This Row],[GT 7]])/Tabel2[[#This Row],[AW 7]]*10+Tabel2[[#This Row],[BONUS 7]]</f>
        <v>61.666666666666671</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99" s="22">
        <v>500</v>
      </c>
      <c r="BX199" s="22">
        <f>Tabel2[[#This Row],[Diploma]]-Tabel2[[#This Row],[Uitgeschreven]]</f>
        <v>0</v>
      </c>
      <c r="BY199" s="165" t="str">
        <f t="shared" si="6"/>
        <v>geen actie</v>
      </c>
      <c r="CA199" s="159">
        <f>Tabel2[[#This Row],[pnt t/m 2021/22]]</f>
        <v>447</v>
      </c>
      <c r="CB199" s="159">
        <f>Tabel2[[#This Row],[pnt 2022/2023]]</f>
        <v>173.38095238095238</v>
      </c>
      <c r="CC199" s="159">
        <f t="shared" ref="CC199:CC219" si="7">CA199+CB199</f>
        <v>620.38095238095241</v>
      </c>
    </row>
    <row r="200" spans="1:81" x14ac:dyDescent="0.3">
      <c r="A200" s="22" t="s">
        <v>206</v>
      </c>
      <c r="B200" s="22" t="s">
        <v>214</v>
      </c>
      <c r="D200" s="22" t="s">
        <v>746</v>
      </c>
      <c r="E200" t="s">
        <v>235</v>
      </c>
      <c r="G200" t="s">
        <v>28</v>
      </c>
      <c r="H200" s="163">
        <f>Tabel2[[#This Row],[pnt t/m 2021/22]]+Tabel2[[#This Row],[pnt 2022/2023]]</f>
        <v>80</v>
      </c>
      <c r="I200">
        <v>2010</v>
      </c>
      <c r="J200">
        <v>2022</v>
      </c>
      <c r="K200" s="24">
        <f>Tabel2[[#This Row],[ijkdatum]]-Tabel2[[#This Row],[Geboren]]</f>
        <v>12</v>
      </c>
      <c r="L200" s="159">
        <f>Tabel2[[#This Row],[TTL 1]]+Tabel2[[#This Row],[TTL 2]]+Tabel2[[#This Row],[TTL 3]]+Tabel2[[#This Row],[TTL 4]]+Tabel2[[#This Row],[TTL 5]]+Tabel2[[#This Row],[TTL 6]]+Tabel2[[#This Row],[TTL 7]]+Tabel2[[#This Row],[TTL 8]]+Tabel2[[#This Row],[TTL 9]]+Tabel2[[#This Row],[TTL 10]]</f>
        <v>0</v>
      </c>
      <c r="M200" s="160">
        <v>80</v>
      </c>
      <c r="N200" s="31"/>
      <c r="O200">
        <v>1</v>
      </c>
      <c r="S200" s="27">
        <f>SUM(Tabel2[[#This Row],[V 1]]*10+Tabel2[[#This Row],[GT 1]])/Tabel2[[#This Row],[AW 1]]*10+Tabel2[[#This Row],[BONUS 1]]</f>
        <v>0</v>
      </c>
      <c r="U200">
        <v>1</v>
      </c>
      <c r="Y200" s="27">
        <f>SUM(Tabel2[[#This Row],[V 2]]*10+Tabel2[[#This Row],[GT 2]])/Tabel2[[#This Row],[AW 2]]*10+Tabel2[[#This Row],[BONUS 2]]</f>
        <v>0</v>
      </c>
      <c r="AA200">
        <v>1</v>
      </c>
      <c r="AE200" s="27">
        <f>SUM(Tabel2[[#This Row],[V 3]]*10+Tabel2[[#This Row],[GT 3]])/Tabel2[[#This Row],[AW 3]]*10+Tabel2[[#This Row],[BONUS 3]]</f>
        <v>0</v>
      </c>
      <c r="AG200">
        <v>1</v>
      </c>
      <c r="AK200" s="27">
        <f>SUM(Tabel2[[#This Row],[V 4]]*10+Tabel2[[#This Row],[GT 4]])/Tabel2[[#This Row],[AW 4]]*10+Tabel2[[#This Row],[BONUS 4]]</f>
        <v>0</v>
      </c>
      <c r="AM200">
        <v>1</v>
      </c>
      <c r="AQ200" s="27">
        <f>SUM(Tabel2[[#This Row],[V 5]]*10+Tabel2[[#This Row],[GT 5]])/Tabel2[[#This Row],[AW 5]]*10+Tabel2[[#This Row],[BONUS 5]]</f>
        <v>0</v>
      </c>
      <c r="AS200">
        <v>1</v>
      </c>
      <c r="AW200" s="27">
        <f>SUM(Tabel2[[#This Row],[V 6]]*10+Tabel2[[#This Row],[GT 6]])/Tabel2[[#This Row],[AW 6]]*10+Tabel2[[#This Row],[BONUS 6]]</f>
        <v>0</v>
      </c>
      <c r="AY200">
        <v>1</v>
      </c>
      <c r="BC200" s="27">
        <f>SUM(Tabel2[[#This Row],[V 7]]*10+Tabel2[[#This Row],[GT 7]])/Tabel2[[#This Row],[AW 7]]*10+Tabel2[[#This Row],[BONUS 7]]</f>
        <v>0</v>
      </c>
      <c r="BE200">
        <v>1</v>
      </c>
      <c r="BI200" s="27">
        <f>SUM(Tabel2[[#This Row],[V 8]]*10+Tabel2[[#This Row],[GT 8]])/Tabel2[[#This Row],[AW 8]]*10+Tabel2[[#This Row],[BONUS 8]]</f>
        <v>0</v>
      </c>
      <c r="BK200">
        <v>1</v>
      </c>
      <c r="BO200" s="27">
        <f>SUM(Tabel2[[#This Row],[V 9]]*10+Tabel2[[#This Row],[GT 9]])/Tabel2[[#This Row],[AW 9]]*10+Tabel2[[#This Row],[BONUS 9]]</f>
        <v>0</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30">
        <f>Tabel2[[#This Row],[Diploma]]-Tabel2[[#This Row],[Uitgeschreven]]</f>
        <v>0</v>
      </c>
      <c r="BY200" s="14" t="str">
        <f t="shared" si="6"/>
        <v>geen actie</v>
      </c>
      <c r="CA200" s="159">
        <f>Tabel2[[#This Row],[pnt t/m 2021/22]]</f>
        <v>80</v>
      </c>
      <c r="CB200" s="159">
        <f>Tabel2[[#This Row],[pnt 2022/2023]]</f>
        <v>0</v>
      </c>
      <c r="CC200" s="159">
        <f t="shared" si="7"/>
        <v>80</v>
      </c>
    </row>
    <row r="201" spans="1:81" x14ac:dyDescent="0.3">
      <c r="A201" s="22" t="s">
        <v>246</v>
      </c>
      <c r="B201" s="22" t="s">
        <v>165</v>
      </c>
      <c r="D201" s="22" t="s">
        <v>749</v>
      </c>
      <c r="E201" t="s">
        <v>268</v>
      </c>
      <c r="G201" t="s">
        <v>87</v>
      </c>
      <c r="H201" s="163">
        <f>Tabel2[[#This Row],[pnt t/m 2021/22]]+Tabel2[[#This Row],[pnt 2022/2023]]</f>
        <v>638.34848484848487</v>
      </c>
      <c r="I201">
        <v>2009</v>
      </c>
      <c r="J201">
        <v>2022</v>
      </c>
      <c r="K201" s="24">
        <f>Tabel2[[#This Row],[ijkdatum]]-Tabel2[[#This Row],[Geboren]]</f>
        <v>13</v>
      </c>
      <c r="L201" s="159">
        <f>Tabel2[[#This Row],[TTL 1]]+Tabel2[[#This Row],[TTL 2]]+Tabel2[[#This Row],[TTL 3]]+Tabel2[[#This Row],[TTL 4]]+Tabel2[[#This Row],[TTL 5]]+Tabel2[[#This Row],[TTL 6]]+Tabel2[[#This Row],[TTL 7]]+Tabel2[[#This Row],[TTL 8]]+Tabel2[[#This Row],[TTL 9]]+Tabel2[[#This Row],[TTL 10]]</f>
        <v>320.84848484848487</v>
      </c>
      <c r="M201" s="160">
        <v>317.5</v>
      </c>
      <c r="N201" s="31"/>
      <c r="O201">
        <v>1</v>
      </c>
      <c r="S201" s="27">
        <f>SUM(Tabel2[[#This Row],[V 1]]*10+Tabel2[[#This Row],[GT 1]])/Tabel2[[#This Row],[AW 1]]*10+Tabel2[[#This Row],[BONUS 1]]</f>
        <v>0</v>
      </c>
      <c r="T201">
        <v>13</v>
      </c>
      <c r="U201">
        <v>11</v>
      </c>
      <c r="V201">
        <v>5</v>
      </c>
      <c r="W201">
        <v>36</v>
      </c>
      <c r="Y201" s="27">
        <f>SUM(Tabel2[[#This Row],[V 2]]*10+Tabel2[[#This Row],[GT 2]])/Tabel2[[#This Row],[AW 2]]*10+Tabel2[[#This Row],[BONUS 2]]</f>
        <v>78.181818181818187</v>
      </c>
      <c r="AA201">
        <v>1</v>
      </c>
      <c r="AE201" s="27">
        <f>SUM(Tabel2[[#This Row],[V 3]]*10+Tabel2[[#This Row],[GT 3]])/Tabel2[[#This Row],[AW 3]]*10+Tabel2[[#This Row],[BONUS 3]]</f>
        <v>0</v>
      </c>
      <c r="AF201">
        <v>6</v>
      </c>
      <c r="AG201">
        <v>11</v>
      </c>
      <c r="AH201">
        <v>6</v>
      </c>
      <c r="AI201">
        <v>39</v>
      </c>
      <c r="AK201" s="27">
        <f>SUM(Tabel2[[#This Row],[V 4]]*10+Tabel2[[#This Row],[GT 4]])/Tabel2[[#This Row],[AW 4]]*10+Tabel2[[#This Row],[BONUS 4]]</f>
        <v>90</v>
      </c>
      <c r="AM201">
        <v>1</v>
      </c>
      <c r="AQ201" s="27">
        <f>SUM(Tabel2[[#This Row],[V 5]]*10+Tabel2[[#This Row],[GT 5]])/Tabel2[[#This Row],[AW 5]]*10+Tabel2[[#This Row],[BONUS 5]]</f>
        <v>0</v>
      </c>
      <c r="AR201">
        <v>17</v>
      </c>
      <c r="AS201">
        <v>14</v>
      </c>
      <c r="AT201">
        <v>5</v>
      </c>
      <c r="AU201">
        <v>48</v>
      </c>
      <c r="AW201" s="27">
        <f>SUM(Tabel2[[#This Row],[V 6]]*10+Tabel2[[#This Row],[GT 6]])/Tabel2[[#This Row],[AW 6]]*10+Tabel2[[#This Row],[BONUS 6]]</f>
        <v>70</v>
      </c>
      <c r="AX201">
        <v>16</v>
      </c>
      <c r="AY201">
        <v>15</v>
      </c>
      <c r="AZ201">
        <v>7</v>
      </c>
      <c r="BA201">
        <v>54</v>
      </c>
      <c r="BC201" s="27">
        <f>SUM(Tabel2[[#This Row],[V 7]]*10+Tabel2[[#This Row],[GT 7]])/Tabel2[[#This Row],[AW 7]]*10+Tabel2[[#This Row],[BONUS 7]]</f>
        <v>82.666666666666671</v>
      </c>
      <c r="BE201">
        <v>1</v>
      </c>
      <c r="BI201" s="27">
        <f>SUM(Tabel2[[#This Row],[V 8]]*10+Tabel2[[#This Row],[GT 8]])/Tabel2[[#This Row],[AW 8]]*10+Tabel2[[#This Row],[BONUS 8]]</f>
        <v>0</v>
      </c>
      <c r="BK201">
        <v>1</v>
      </c>
      <c r="BO201" s="27">
        <f>SUM(Tabel2[[#This Row],[V 9]]*10+Tabel2[[#This Row],[GT 9]])/Tabel2[[#This Row],[AW 9]]*10+Tabel2[[#This Row],[BONUS 9]]</f>
        <v>0</v>
      </c>
      <c r="BQ201">
        <v>1</v>
      </c>
      <c r="BU201" s="23">
        <f>SUM(Tabel2[[#This Row],[V 10]]*10+Tabel2[[#This Row],[GT 10]])/Tabel2[[#This Row],[AW 10]]*10+Tabel2[[#This Row],[BONUS 10]]</f>
        <v>0</v>
      </c>
      <c r="BV20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1" s="22">
        <v>500</v>
      </c>
      <c r="BX201" s="30">
        <f>Tabel2[[#This Row],[Diploma]]-Tabel2[[#This Row],[Uitgeschreven]]</f>
        <v>0</v>
      </c>
      <c r="BY201" s="14" t="str">
        <f t="shared" si="6"/>
        <v>geen actie</v>
      </c>
      <c r="CA201" s="159">
        <f>Tabel2[[#This Row],[pnt t/m 2021/22]]</f>
        <v>317.5</v>
      </c>
      <c r="CB201" s="159">
        <f>Tabel2[[#This Row],[pnt 2022/2023]]</f>
        <v>320.84848484848487</v>
      </c>
      <c r="CC201" s="159">
        <f t="shared" si="7"/>
        <v>638.34848484848487</v>
      </c>
    </row>
    <row r="202" spans="1:81" x14ac:dyDescent="0.3">
      <c r="A202" s="22" t="s">
        <v>763</v>
      </c>
      <c r="D202" s="22" t="s">
        <v>749</v>
      </c>
      <c r="E202" t="s">
        <v>236</v>
      </c>
      <c r="F202" s="22">
        <v>117628</v>
      </c>
      <c r="G202" t="s">
        <v>43</v>
      </c>
      <c r="H202" s="163">
        <f>Tabel2[[#This Row],[pnt t/m 2021/22]]+Tabel2[[#This Row],[pnt 2022/2023]]</f>
        <v>1238.1428571428571</v>
      </c>
      <c r="I202">
        <v>2010</v>
      </c>
      <c r="J202">
        <v>2022</v>
      </c>
      <c r="K202" s="24">
        <f>Tabel2[[#This Row],[ijkdatum]]-Tabel2[[#This Row],[Geboren]]</f>
        <v>12</v>
      </c>
      <c r="L202" s="159">
        <f>Tabel2[[#This Row],[TTL 1]]+Tabel2[[#This Row],[TTL 2]]+Tabel2[[#This Row],[TTL 3]]+Tabel2[[#This Row],[TTL 4]]+Tabel2[[#This Row],[TTL 5]]+Tabel2[[#This Row],[TTL 6]]+Tabel2[[#This Row],[TTL 7]]+Tabel2[[#This Row],[TTL 8]]+Tabel2[[#This Row],[TTL 9]]+Tabel2[[#This Row],[TTL 10]]</f>
        <v>447.68406593406593</v>
      </c>
      <c r="M202" s="167">
        <v>790.45879120879113</v>
      </c>
      <c r="N202" s="31"/>
      <c r="O202">
        <v>1</v>
      </c>
      <c r="S202" s="27">
        <f>SUM(Tabel2[[#This Row],[V 1]]*10+Tabel2[[#This Row],[GT 1]])/Tabel2[[#This Row],[AW 1]]*10+Tabel2[[#This Row],[BONUS 1]]</f>
        <v>0</v>
      </c>
      <c r="T202">
        <v>10</v>
      </c>
      <c r="U202">
        <v>13</v>
      </c>
      <c r="V202">
        <v>10</v>
      </c>
      <c r="W202">
        <v>60</v>
      </c>
      <c r="Y202" s="27">
        <f>SUM(Tabel2[[#This Row],[V 2]]*10+Tabel2[[#This Row],[GT 2]])/Tabel2[[#This Row],[AW 2]]*10+Tabel2[[#This Row],[BONUS 2]]</f>
        <v>123.07692307692308</v>
      </c>
      <c r="AA202">
        <v>1</v>
      </c>
      <c r="AE202" s="27">
        <f>SUM(Tabel2[[#This Row],[V 3]]*10+Tabel2[[#This Row],[GT 3]])/Tabel2[[#This Row],[AW 3]]*10+Tabel2[[#This Row],[BONUS 3]]</f>
        <v>0</v>
      </c>
      <c r="AF202">
        <v>7</v>
      </c>
      <c r="AG202">
        <v>10</v>
      </c>
      <c r="AH202">
        <v>6</v>
      </c>
      <c r="AI202">
        <v>34</v>
      </c>
      <c r="AK202" s="27">
        <f>SUM(Tabel2[[#This Row],[V 4]]*10+Tabel2[[#This Row],[GT 4]])/Tabel2[[#This Row],[AW 4]]*10+Tabel2[[#This Row],[BONUS 4]]</f>
        <v>94</v>
      </c>
      <c r="AL202">
        <v>10</v>
      </c>
      <c r="AM202">
        <v>10</v>
      </c>
      <c r="AN202">
        <v>9</v>
      </c>
      <c r="AO202">
        <v>49</v>
      </c>
      <c r="AQ202" s="27">
        <f>SUM(Tabel2[[#This Row],[V 5]]*10+Tabel2[[#This Row],[GT 5]])/Tabel2[[#This Row],[AW 5]]*10+Tabel2[[#This Row],[BONUS 5]]</f>
        <v>139</v>
      </c>
      <c r="AR202">
        <v>9</v>
      </c>
      <c r="AS202">
        <v>8</v>
      </c>
      <c r="AT202">
        <v>2</v>
      </c>
      <c r="AU202">
        <v>27</v>
      </c>
      <c r="AW202" s="27">
        <f>SUM(Tabel2[[#This Row],[V 6]]*10+Tabel2[[#This Row],[GT 6]])/Tabel2[[#This Row],[AW 6]]*10+Tabel2[[#This Row],[BONUS 6]]</f>
        <v>58.75</v>
      </c>
      <c r="AX202">
        <v>7</v>
      </c>
      <c r="AY202">
        <v>7</v>
      </c>
      <c r="AZ202">
        <v>1</v>
      </c>
      <c r="BA202">
        <v>13</v>
      </c>
      <c r="BC202" s="27">
        <f>SUM(Tabel2[[#This Row],[V 7]]*10+Tabel2[[#This Row],[GT 7]])/Tabel2[[#This Row],[AW 7]]*10+Tabel2[[#This Row],[BONUS 7]]</f>
        <v>32.857142857142854</v>
      </c>
      <c r="BE202">
        <v>1</v>
      </c>
      <c r="BI202" s="27">
        <f>SUM(Tabel2[[#This Row],[V 8]]*10+Tabel2[[#This Row],[GT 8]])/Tabel2[[#This Row],[AW 8]]*10+Tabel2[[#This Row],[BONUS 8]]</f>
        <v>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02" s="22">
        <v>1000</v>
      </c>
      <c r="BX202" s="30">
        <f>Tabel2[[#This Row],[Diploma]]-Tabel2[[#This Row],[Uitgeschreven]]</f>
        <v>0</v>
      </c>
      <c r="BY202" s="14" t="str">
        <f t="shared" si="6"/>
        <v>geen actie</v>
      </c>
      <c r="CA202" s="159">
        <f>Tabel2[[#This Row],[pnt t/m 2021/22]]</f>
        <v>790.45879120879113</v>
      </c>
      <c r="CB202" s="159">
        <f>Tabel2[[#This Row],[pnt 2022/2023]]</f>
        <v>447.68406593406593</v>
      </c>
      <c r="CC202" s="159">
        <f t="shared" si="7"/>
        <v>1238.1428571428571</v>
      </c>
    </row>
    <row r="203" spans="1:81" x14ac:dyDescent="0.3">
      <c r="A203" s="22" t="s">
        <v>205</v>
      </c>
      <c r="B203" s="22" t="s">
        <v>165</v>
      </c>
      <c r="D203" s="22" t="s">
        <v>747</v>
      </c>
      <c r="E203" t="s">
        <v>199</v>
      </c>
      <c r="F203" s="22">
        <v>117850</v>
      </c>
      <c r="G203" t="s">
        <v>188</v>
      </c>
      <c r="H203" s="163">
        <f>Tabel2[[#This Row],[pnt t/m 2021/22]]+Tabel2[[#This Row],[pnt 2022/2023]]</f>
        <v>324.40476190476193</v>
      </c>
      <c r="I203">
        <v>2008</v>
      </c>
      <c r="J203">
        <v>2022</v>
      </c>
      <c r="K203" s="24">
        <f>Tabel2[[#This Row],[ijkdatum]]-Tabel2[[#This Row],[Geboren]]</f>
        <v>14</v>
      </c>
      <c r="L203" s="159">
        <f>Tabel2[[#This Row],[TTL 1]]+Tabel2[[#This Row],[TTL 2]]+Tabel2[[#This Row],[TTL 3]]+Tabel2[[#This Row],[TTL 4]]+Tabel2[[#This Row],[TTL 5]]+Tabel2[[#This Row],[TTL 6]]+Tabel2[[#This Row],[TTL 7]]+Tabel2[[#This Row],[TTL 8]]+Tabel2[[#This Row],[TTL 9]]+Tabel2[[#This Row],[TTL 10]]</f>
        <v>90</v>
      </c>
      <c r="M203" s="160">
        <v>234.40476190476193</v>
      </c>
      <c r="N203" s="31">
        <v>16</v>
      </c>
      <c r="O203">
        <v>8</v>
      </c>
      <c r="P203">
        <v>4</v>
      </c>
      <c r="Q203">
        <v>32</v>
      </c>
      <c r="S203" s="27">
        <f>SUM(Tabel2[[#This Row],[V 1]]*10+Tabel2[[#This Row],[GT 1]])/Tabel2[[#This Row],[AW 1]]*10+Tabel2[[#This Row],[BONUS 1]]</f>
        <v>90</v>
      </c>
      <c r="U203">
        <v>1</v>
      </c>
      <c r="Y203" s="27">
        <f>SUM(Tabel2[[#This Row],[V 2]]*10+Tabel2[[#This Row],[GT 2]])/Tabel2[[#This Row],[AW 2]]*10+Tabel2[[#This Row],[BONUS 2]]</f>
        <v>0</v>
      </c>
      <c r="AA203">
        <v>1</v>
      </c>
      <c r="AE203" s="27">
        <f>SUM(Tabel2[[#This Row],[V 3]]*10+Tabel2[[#This Row],[GT 3]])/Tabel2[[#This Row],[AW 3]]*10+Tabel2[[#This Row],[BONUS 3]]</f>
        <v>0</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Y203">
        <v>1</v>
      </c>
      <c r="BC203" s="27">
        <f>SUM(Tabel2[[#This Row],[V 7]]*10+Tabel2[[#This Row],[GT 7]])/Tabel2[[#This Row],[AW 7]]*10+Tabel2[[#This Row],[BONUS 7]]</f>
        <v>0</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3" s="22">
        <v>250</v>
      </c>
      <c r="BX203" s="30">
        <f>Tabel2[[#This Row],[Diploma]]-Tabel2[[#This Row],[Uitgeschreven]]</f>
        <v>0</v>
      </c>
      <c r="BY203" s="14" t="str">
        <f t="shared" si="6"/>
        <v>geen actie</v>
      </c>
      <c r="CA203" s="159">
        <f>Tabel2[[#This Row],[pnt t/m 2021/22]]</f>
        <v>234.40476190476193</v>
      </c>
      <c r="CB203" s="159">
        <f>Tabel2[[#This Row],[pnt 2022/2023]]</f>
        <v>90</v>
      </c>
      <c r="CC203" s="159">
        <f t="shared" si="7"/>
        <v>324.40476190476193</v>
      </c>
    </row>
    <row r="204" spans="1:81" x14ac:dyDescent="0.3">
      <c r="A204" s="22" t="s">
        <v>205</v>
      </c>
      <c r="B204" s="22" t="s">
        <v>165</v>
      </c>
      <c r="D204" s="22" t="s">
        <v>749</v>
      </c>
      <c r="E204" t="s">
        <v>200</v>
      </c>
      <c r="F204" s="22">
        <v>116616</v>
      </c>
      <c r="G204" s="25" t="s">
        <v>19</v>
      </c>
      <c r="H204" s="163">
        <f>Tabel2[[#This Row],[pnt t/m 2021/22]]+Tabel2[[#This Row],[pnt 2022/2023]]</f>
        <v>2518.3611111111109</v>
      </c>
      <c r="I204">
        <v>2007</v>
      </c>
      <c r="J204">
        <v>2022</v>
      </c>
      <c r="K204" s="24">
        <f>Tabel2[[#This Row],[ijkdatum]]-Tabel2[[#This Row],[Geboren]]</f>
        <v>15</v>
      </c>
      <c r="L204" s="159">
        <f>Tabel2[[#This Row],[TTL 1]]+Tabel2[[#This Row],[TTL 2]]+Tabel2[[#This Row],[TTL 3]]+Tabel2[[#This Row],[TTL 4]]+Tabel2[[#This Row],[TTL 5]]+Tabel2[[#This Row],[TTL 6]]+Tabel2[[#This Row],[TTL 7]]+Tabel2[[#This Row],[TTL 8]]+Tabel2[[#This Row],[TTL 9]]+Tabel2[[#This Row],[TTL 10]]</f>
        <v>138.66666666666669</v>
      </c>
      <c r="M204" s="160">
        <v>2379.6944444444443</v>
      </c>
      <c r="N204" s="31">
        <v>15</v>
      </c>
      <c r="O204">
        <v>9</v>
      </c>
      <c r="P204">
        <v>3</v>
      </c>
      <c r="Q204">
        <v>30</v>
      </c>
      <c r="S204" s="27">
        <f>SUM(Tabel2[[#This Row],[V 1]]*10+Tabel2[[#This Row],[GT 1]])/Tabel2[[#This Row],[AW 1]]*10+Tabel2[[#This Row],[BONUS 1]]</f>
        <v>66.666666666666671</v>
      </c>
      <c r="U204">
        <v>1</v>
      </c>
      <c r="Y204" s="27">
        <f>SUM(Tabel2[[#This Row],[V 2]]*10+Tabel2[[#This Row],[GT 2]])/Tabel2[[#This Row],[AW 2]]*10+Tabel2[[#This Row],[BONUS 2]]</f>
        <v>0</v>
      </c>
      <c r="Z204">
        <v>7</v>
      </c>
      <c r="AA204">
        <v>10</v>
      </c>
      <c r="AB204">
        <v>4</v>
      </c>
      <c r="AC204">
        <v>32</v>
      </c>
      <c r="AE204" s="27">
        <f>SUM(Tabel2[[#This Row],[V 3]]*10+Tabel2[[#This Row],[GT 3]])/Tabel2[[#This Row],[AW 3]]*10+Tabel2[[#This Row],[BONUS 3]]</f>
        <v>72</v>
      </c>
      <c r="AG204">
        <v>1</v>
      </c>
      <c r="AK204" s="27">
        <f>SUM(Tabel2[[#This Row],[V 4]]*10+Tabel2[[#This Row],[GT 4]])/Tabel2[[#This Row],[AW 4]]*10+Tabel2[[#This Row],[BONUS 4]]</f>
        <v>0</v>
      </c>
      <c r="AM204">
        <v>1</v>
      </c>
      <c r="AQ204" s="27">
        <f>SUM(Tabel2[[#This Row],[V 5]]*10+Tabel2[[#This Row],[GT 5]])/Tabel2[[#This Row],[AW 5]]*10+Tabel2[[#This Row],[BONUS 5]]</f>
        <v>0</v>
      </c>
      <c r="AS204">
        <v>1</v>
      </c>
      <c r="AW204" s="27">
        <f>SUM(Tabel2[[#This Row],[V 6]]*10+Tabel2[[#This Row],[GT 6]])/Tabel2[[#This Row],[AW 6]]*10+Tabel2[[#This Row],[BONUS 6]]</f>
        <v>0</v>
      </c>
      <c r="AY204">
        <v>1</v>
      </c>
      <c r="BC204" s="27">
        <f>SUM(Tabel2[[#This Row],[V 7]]*10+Tabel2[[#This Row],[GT 7]])/Tabel2[[#This Row],[AW 7]]*10+Tabel2[[#This Row],[BONUS 7]]</f>
        <v>0</v>
      </c>
      <c r="BE204">
        <v>1</v>
      </c>
      <c r="BI204" s="27">
        <f>SUM(Tabel2[[#This Row],[V 8]]*10+Tabel2[[#This Row],[GT 8]])/Tabel2[[#This Row],[AW 8]]*10+Tabel2[[#This Row],[BONUS 8]]</f>
        <v>0</v>
      </c>
      <c r="BK204">
        <v>1</v>
      </c>
      <c r="BO204" s="27">
        <f>SUM(Tabel2[[#This Row],[V 9]]*10+Tabel2[[#This Row],[GT 9]])/Tabel2[[#This Row],[AW 9]]*10+Tabel2[[#This Row],[BONUS 9]]</f>
        <v>0</v>
      </c>
      <c r="BQ204">
        <v>1</v>
      </c>
      <c r="BU204" s="23">
        <f>SUM(Tabel2[[#This Row],[V 10]]*10+Tabel2[[#This Row],[GT 10]])/Tabel2[[#This Row],[AW 10]]*10+Tabel2[[#This Row],[BONUS 10]]</f>
        <v>0</v>
      </c>
      <c r="BV2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04" s="22">
        <v>2500</v>
      </c>
      <c r="BX204" s="30">
        <f>Tabel2[[#This Row],[Diploma]]-Tabel2[[#This Row],[Uitgeschreven]]</f>
        <v>0</v>
      </c>
      <c r="BY204" s="14" t="str">
        <f t="shared" si="6"/>
        <v>geen actie</v>
      </c>
      <c r="CA204" s="159">
        <f>Tabel2[[#This Row],[pnt t/m 2021/22]]</f>
        <v>2379.6944444444443</v>
      </c>
      <c r="CB204" s="159">
        <f>Tabel2[[#This Row],[pnt 2022/2023]]</f>
        <v>138.66666666666669</v>
      </c>
      <c r="CC204" s="159">
        <f t="shared" si="7"/>
        <v>2518.3611111111109</v>
      </c>
    </row>
    <row r="205" spans="1:81" x14ac:dyDescent="0.3">
      <c r="A205" s="22" t="s">
        <v>205</v>
      </c>
      <c r="B205" s="22" t="s">
        <v>165</v>
      </c>
      <c r="D205" s="22" t="s">
        <v>752</v>
      </c>
      <c r="E205" t="s">
        <v>201</v>
      </c>
      <c r="F205" s="22">
        <v>114255</v>
      </c>
      <c r="G205" s="25" t="s">
        <v>19</v>
      </c>
      <c r="H205" s="163">
        <f>Tabel2[[#This Row],[pnt t/m 2021/22]]+Tabel2[[#This Row],[pnt 2022/2023]]</f>
        <v>3332.6706349206338</v>
      </c>
      <c r="I205">
        <v>2003</v>
      </c>
      <c r="J205">
        <v>2022</v>
      </c>
      <c r="K205" s="24">
        <f>Tabel2[[#This Row],[ijkdatum]]-Tabel2[[#This Row],[Geboren]]</f>
        <v>19</v>
      </c>
      <c r="L205" s="159">
        <f>Tabel2[[#This Row],[TTL 1]]+Tabel2[[#This Row],[TTL 2]]+Tabel2[[#This Row],[TTL 3]]+Tabel2[[#This Row],[TTL 4]]+Tabel2[[#This Row],[TTL 5]]+Tabel2[[#This Row],[TTL 6]]+Tabel2[[#This Row],[TTL 7]]+Tabel2[[#This Row],[TTL 8]]+Tabel2[[#This Row],[TTL 9]]+Tabel2[[#This Row],[TTL 10]]</f>
        <v>0</v>
      </c>
      <c r="M205" s="160">
        <v>3332.6706349206338</v>
      </c>
      <c r="N205" s="31"/>
      <c r="O205">
        <v>1</v>
      </c>
      <c r="S205" s="27">
        <f>SUM(Tabel2[[#This Row],[V 1]]*10+Tabel2[[#This Row],[GT 1]])/Tabel2[[#This Row],[AW 1]]*10+Tabel2[[#This Row],[BONUS 1]]</f>
        <v>0</v>
      </c>
      <c r="U205">
        <v>1</v>
      </c>
      <c r="Y205" s="27">
        <f>SUM(Tabel2[[#This Row],[V 2]]*10+Tabel2[[#This Row],[GT 2]])/Tabel2[[#This Row],[AW 2]]*10+Tabel2[[#This Row],[BONUS 2]]</f>
        <v>0</v>
      </c>
      <c r="AA205">
        <v>1</v>
      </c>
      <c r="AE205" s="27">
        <f>SUM(Tabel2[[#This Row],[V 3]]*10+Tabel2[[#This Row],[GT 3]])/Tabel2[[#This Row],[AW 3]]*10+Tabel2[[#This Row],[BONUS 3]]</f>
        <v>0</v>
      </c>
      <c r="AG205">
        <v>1</v>
      </c>
      <c r="AK205" s="27">
        <f>SUM(Tabel2[[#This Row],[V 4]]*10+Tabel2[[#This Row],[GT 4]])/Tabel2[[#This Row],[AW 4]]*10+Tabel2[[#This Row],[BONUS 4]]</f>
        <v>0</v>
      </c>
      <c r="AM205">
        <v>1</v>
      </c>
      <c r="AQ205" s="27">
        <f>SUM(Tabel2[[#This Row],[V 5]]*10+Tabel2[[#This Row],[GT 5]])/Tabel2[[#This Row],[AW 5]]*10+Tabel2[[#This Row],[BONUS 5]]</f>
        <v>0</v>
      </c>
      <c r="AS205">
        <v>1</v>
      </c>
      <c r="AW205" s="27">
        <f>SUM(Tabel2[[#This Row],[V 6]]*10+Tabel2[[#This Row],[GT 6]])/Tabel2[[#This Row],[AW 6]]*10+Tabel2[[#This Row],[BONUS 6]]</f>
        <v>0</v>
      </c>
      <c r="AY205">
        <v>1</v>
      </c>
      <c r="BC205" s="27">
        <f>SUM(Tabel2[[#This Row],[V 7]]*10+Tabel2[[#This Row],[GT 7]])/Tabel2[[#This Row],[AW 7]]*10+Tabel2[[#This Row],[BONUS 7]]</f>
        <v>0</v>
      </c>
      <c r="BE205">
        <v>1</v>
      </c>
      <c r="BI205" s="27">
        <f>SUM(Tabel2[[#This Row],[V 8]]*10+Tabel2[[#This Row],[GT 8]])/Tabel2[[#This Row],[AW 8]]*10+Tabel2[[#This Row],[BONUS 8]]</f>
        <v>0</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205" s="22">
        <v>3000</v>
      </c>
      <c r="BX205" s="30">
        <f>Tabel2[[#This Row],[Diploma]]-Tabel2[[#This Row],[Uitgeschreven]]</f>
        <v>0</v>
      </c>
      <c r="BY205" s="14" t="str">
        <f t="shared" si="6"/>
        <v>geen actie</v>
      </c>
      <c r="CA205" s="159">
        <f>Tabel2[[#This Row],[pnt t/m 2021/22]]</f>
        <v>3332.6706349206338</v>
      </c>
      <c r="CB205" s="159">
        <f>Tabel2[[#This Row],[pnt 2022/2023]]</f>
        <v>0</v>
      </c>
      <c r="CC205" s="159">
        <f t="shared" si="7"/>
        <v>3332.6706349206338</v>
      </c>
    </row>
    <row r="206" spans="1:81" x14ac:dyDescent="0.3">
      <c r="A206" s="22" t="s">
        <v>205</v>
      </c>
      <c r="B206" s="22" t="s">
        <v>165</v>
      </c>
      <c r="D206" s="22" t="s">
        <v>746</v>
      </c>
      <c r="E206" t="s">
        <v>202</v>
      </c>
      <c r="G206" s="25" t="s">
        <v>23</v>
      </c>
      <c r="H206" s="163">
        <f>Tabel2[[#This Row],[pnt t/m 2021/22]]+Tabel2[[#This Row],[pnt 2022/2023]]</f>
        <v>80.833333333333343</v>
      </c>
      <c r="I206">
        <v>2006</v>
      </c>
      <c r="J206">
        <v>2022</v>
      </c>
      <c r="K206" s="24">
        <f>Tabel2[[#This Row],[ijkdatum]]-Tabel2[[#This Row],[Geboren]]</f>
        <v>16</v>
      </c>
      <c r="L206" s="159">
        <f>Tabel2[[#This Row],[TTL 1]]+Tabel2[[#This Row],[TTL 2]]+Tabel2[[#This Row],[TTL 3]]+Tabel2[[#This Row],[TTL 4]]+Tabel2[[#This Row],[TTL 5]]+Tabel2[[#This Row],[TTL 6]]+Tabel2[[#This Row],[TTL 7]]+Tabel2[[#This Row],[TTL 8]]+Tabel2[[#This Row],[TTL 9]]+Tabel2[[#This Row],[TTL 10]]</f>
        <v>0</v>
      </c>
      <c r="M206" s="160">
        <v>80.833333333333343</v>
      </c>
      <c r="N206" s="31"/>
      <c r="O206">
        <v>1</v>
      </c>
      <c r="S206" s="27">
        <f>SUM(Tabel2[[#This Row],[V 1]]*10+Tabel2[[#This Row],[GT 1]])/Tabel2[[#This Row],[AW 1]]*10+Tabel2[[#This Row],[BONUS 1]]</f>
        <v>0</v>
      </c>
      <c r="U206">
        <v>1</v>
      </c>
      <c r="Y206" s="27">
        <f>SUM(Tabel2[[#This Row],[V 2]]*10+Tabel2[[#This Row],[GT 2]])/Tabel2[[#This Row],[AW 2]]*10+Tabel2[[#This Row],[BONUS 2]]</f>
        <v>0</v>
      </c>
      <c r="AA206">
        <v>1</v>
      </c>
      <c r="AE206" s="27">
        <f>SUM(Tabel2[[#This Row],[V 3]]*10+Tabel2[[#This Row],[GT 3]])/Tabel2[[#This Row],[AW 3]]*10+Tabel2[[#This Row],[BONUS 3]]</f>
        <v>0</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Y206">
        <v>1</v>
      </c>
      <c r="BC206" s="27">
        <f>SUM(Tabel2[[#This Row],[V 7]]*10+Tabel2[[#This Row],[GT 7]])/Tabel2[[#This Row],[AW 7]]*10+Tabel2[[#This Row],[BONUS 7]]</f>
        <v>0</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 t="shared" si="6"/>
        <v>geen actie</v>
      </c>
      <c r="CA206" s="159">
        <f>Tabel2[[#This Row],[pnt t/m 2021/22]]</f>
        <v>80.833333333333343</v>
      </c>
      <c r="CB206" s="159">
        <f>Tabel2[[#This Row],[pnt 2022/2023]]</f>
        <v>0</v>
      </c>
      <c r="CC206" s="159">
        <f t="shared" si="7"/>
        <v>80.833333333333343</v>
      </c>
    </row>
    <row r="207" spans="1:81" x14ac:dyDescent="0.3">
      <c r="A207" s="22" t="s">
        <v>205</v>
      </c>
      <c r="B207" s="22" t="s">
        <v>165</v>
      </c>
      <c r="D207" s="22" t="s">
        <v>749</v>
      </c>
      <c r="E207" t="s">
        <v>670</v>
      </c>
      <c r="F207" s="22">
        <v>119758</v>
      </c>
      <c r="G207" s="25" t="s">
        <v>43</v>
      </c>
      <c r="H207" s="27">
        <f>Tabel2[[#This Row],[pnt t/m 2021/22]]+Tabel2[[#This Row],[pnt 2022/2023]]</f>
        <v>139.61507936507937</v>
      </c>
      <c r="I207">
        <v>2007</v>
      </c>
      <c r="J207">
        <v>2022</v>
      </c>
      <c r="K207" s="24">
        <f>Tabel2[[#This Row],[ijkdatum]]-Tabel2[[#This Row],[Geboren]]</f>
        <v>15</v>
      </c>
      <c r="L207" s="159">
        <f>Tabel2[[#This Row],[TTL 1]]+Tabel2[[#This Row],[TTL 2]]+Tabel2[[#This Row],[TTL 3]]+Tabel2[[#This Row],[TTL 4]]+Tabel2[[#This Row],[TTL 5]]+Tabel2[[#This Row],[TTL 6]]+Tabel2[[#This Row],[TTL 7]]+Tabel2[[#This Row],[TTL 8]]+Tabel2[[#This Row],[TTL 9]]+Tabel2[[#This Row],[TTL 10]]</f>
        <v>139.61507936507937</v>
      </c>
      <c r="M207" s="167"/>
      <c r="N207" s="31"/>
      <c r="O207">
        <v>1</v>
      </c>
      <c r="S207" s="167">
        <f>SUM(Tabel2[[#This Row],[V 1]]*10+Tabel2[[#This Row],[GT 1]])/Tabel2[[#This Row],[AW 1]]*10+Tabel2[[#This Row],[BONUS 1]]</f>
        <v>0</v>
      </c>
      <c r="U207">
        <v>1</v>
      </c>
      <c r="Y207" s="27">
        <f>SUM(Tabel2[[#This Row],[V 2]]*10+Tabel2[[#This Row],[GT 2]])/Tabel2[[#This Row],[AW 2]]*10+Tabel2[[#This Row],[BONUS 2]]</f>
        <v>0</v>
      </c>
      <c r="Z207">
        <v>6</v>
      </c>
      <c r="AA207">
        <v>10</v>
      </c>
      <c r="AB207">
        <v>4</v>
      </c>
      <c r="AC207">
        <v>39</v>
      </c>
      <c r="AE207" s="27">
        <f>SUM(Tabel2[[#This Row],[V 3]]*10+Tabel2[[#This Row],[GT 3]])/Tabel2[[#This Row],[AW 3]]*10+Tabel2[[#This Row],[BONUS 3]]</f>
        <v>79</v>
      </c>
      <c r="AF207">
        <v>10</v>
      </c>
      <c r="AG207">
        <v>9</v>
      </c>
      <c r="AH207">
        <v>0</v>
      </c>
      <c r="AI207">
        <v>11</v>
      </c>
      <c r="AK207" s="27">
        <f>SUM(Tabel2[[#This Row],[V 4]]*10+Tabel2[[#This Row],[GT 4]])/Tabel2[[#This Row],[AW 4]]*10+Tabel2[[#This Row],[BONUS 4]]</f>
        <v>12.222222222222223</v>
      </c>
      <c r="AL207">
        <v>8</v>
      </c>
      <c r="AM207">
        <v>8</v>
      </c>
      <c r="AN207">
        <v>0</v>
      </c>
      <c r="AO207">
        <v>9</v>
      </c>
      <c r="AQ207" s="27">
        <f>SUM(Tabel2[[#This Row],[V 5]]*10+Tabel2[[#This Row],[GT 5]])/Tabel2[[#This Row],[AW 5]]*10+Tabel2[[#This Row],[BONUS 5]]</f>
        <v>11.25</v>
      </c>
      <c r="AS207">
        <v>1</v>
      </c>
      <c r="AW207" s="27">
        <f>SUM(Tabel2[[#This Row],[V 6]]*10+Tabel2[[#This Row],[GT 6]])/Tabel2[[#This Row],[AW 6]]*10+Tabel2[[#This Row],[BONUS 6]]</f>
        <v>0</v>
      </c>
      <c r="AX207">
        <v>6</v>
      </c>
      <c r="AY207">
        <v>7</v>
      </c>
      <c r="AZ207">
        <v>1</v>
      </c>
      <c r="BA207">
        <v>16</v>
      </c>
      <c r="BC207" s="27">
        <f>SUM(Tabel2[[#This Row],[V 7]]*10+Tabel2[[#This Row],[GT 7]])/Tabel2[[#This Row],[AW 7]]*10+Tabel2[[#This Row],[BONUS 7]]</f>
        <v>37.142857142857146</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22">
        <f>Tabel2[[#This Row],[Diploma]]-Tabel2[[#This Row],[Uitgeschreven]]</f>
        <v>0</v>
      </c>
      <c r="BY207" s="22" t="str">
        <f t="shared" si="6"/>
        <v>geen actie</v>
      </c>
      <c r="CA207" s="159">
        <f>Tabel2[[#This Row],[pnt t/m 2021/22]]</f>
        <v>0</v>
      </c>
      <c r="CB207" s="159">
        <f>Tabel2[[#This Row],[pnt 2022/2023]]</f>
        <v>139.61507936507937</v>
      </c>
      <c r="CC207" s="159">
        <f t="shared" si="7"/>
        <v>139.61507936507937</v>
      </c>
    </row>
    <row r="208" spans="1:81" x14ac:dyDescent="0.3">
      <c r="A208" s="22" t="s">
        <v>205</v>
      </c>
      <c r="B208" s="22" t="s">
        <v>165</v>
      </c>
      <c r="D208" s="22" t="s">
        <v>747</v>
      </c>
      <c r="E208" t="s">
        <v>240</v>
      </c>
      <c r="F208" s="22">
        <v>118920</v>
      </c>
      <c r="G208" t="s">
        <v>29</v>
      </c>
      <c r="H208" s="163">
        <f>Tabel2[[#This Row],[pnt t/m 2021/22]]+Tabel2[[#This Row],[pnt 2022/2023]]</f>
        <v>115.71428571428572</v>
      </c>
      <c r="I208">
        <v>2010</v>
      </c>
      <c r="J208">
        <v>2022</v>
      </c>
      <c r="K208" s="24">
        <f>Tabel2[[#This Row],[ijkdatum]]-Tabel2[[#This Row],[Geboren]]</f>
        <v>12</v>
      </c>
      <c r="L208" s="159">
        <f>Tabel2[[#This Row],[TTL 1]]+Tabel2[[#This Row],[TTL 2]]+Tabel2[[#This Row],[TTL 3]]+Tabel2[[#This Row],[TTL 4]]+Tabel2[[#This Row],[TTL 5]]+Tabel2[[#This Row],[TTL 6]]+Tabel2[[#This Row],[TTL 7]]+Tabel2[[#This Row],[TTL 8]]+Tabel2[[#This Row],[TTL 9]]+Tabel2[[#This Row],[TTL 10]]</f>
        <v>58.571428571428569</v>
      </c>
      <c r="M208" s="167">
        <v>57.142857142857146</v>
      </c>
      <c r="N208" s="31"/>
      <c r="O208">
        <v>1</v>
      </c>
      <c r="S208" s="27">
        <f>SUM(Tabel2[[#This Row],[V 1]]*10+Tabel2[[#This Row],[GT 1]])/Tabel2[[#This Row],[AW 1]]*10+Tabel2[[#This Row],[BONUS 1]]</f>
        <v>0</v>
      </c>
      <c r="U208">
        <v>1</v>
      </c>
      <c r="Y208" s="27">
        <f>SUM(Tabel2[[#This Row],[V 2]]*10+Tabel2[[#This Row],[GT 2]])/Tabel2[[#This Row],[AW 2]]*10+Tabel2[[#This Row],[BONUS 2]]</f>
        <v>0</v>
      </c>
      <c r="AA208">
        <v>1</v>
      </c>
      <c r="AE208" s="27">
        <f>SUM(Tabel2[[#This Row],[V 3]]*10+Tabel2[[#This Row],[GT 3]])/Tabel2[[#This Row],[AW 3]]*10+Tabel2[[#This Row],[BONUS 3]]</f>
        <v>0</v>
      </c>
      <c r="AG208">
        <v>1</v>
      </c>
      <c r="AK208" s="27">
        <f>SUM(Tabel2[[#This Row],[V 4]]*10+Tabel2[[#This Row],[GT 4]])/Tabel2[[#This Row],[AW 4]]*10+Tabel2[[#This Row],[BONUS 4]]</f>
        <v>0</v>
      </c>
      <c r="AL208">
        <v>7</v>
      </c>
      <c r="AM208">
        <v>7</v>
      </c>
      <c r="AN208">
        <v>2</v>
      </c>
      <c r="AO208">
        <v>21</v>
      </c>
      <c r="AQ208" s="27">
        <f>SUM(Tabel2[[#This Row],[V 5]]*10+Tabel2[[#This Row],[GT 5]])/Tabel2[[#This Row],[AW 5]]*10+Tabel2[[#This Row],[BONUS 5]]</f>
        <v>58.571428571428569</v>
      </c>
      <c r="AS208">
        <v>1</v>
      </c>
      <c r="AW208" s="27">
        <f>SUM(Tabel2[[#This Row],[V 6]]*10+Tabel2[[#This Row],[GT 6]])/Tabel2[[#This Row],[AW 6]]*10+Tabel2[[#This Row],[BONUS 6]]</f>
        <v>0</v>
      </c>
      <c r="AY208">
        <v>1</v>
      </c>
      <c r="BC208" s="27">
        <f>SUM(Tabel2[[#This Row],[V 7]]*10+Tabel2[[#This Row],[GT 7]])/Tabel2[[#This Row],[AW 7]]*10+Tabel2[[#This Row],[BONUS 7]]</f>
        <v>0</v>
      </c>
      <c r="BE208">
        <v>1</v>
      </c>
      <c r="BI208" s="27">
        <f>SUM(Tabel2[[#This Row],[V 8]]*10+Tabel2[[#This Row],[GT 8]])/Tabel2[[#This Row],[AW 8]]*10+Tabel2[[#This Row],[BONUS 8]]</f>
        <v>0</v>
      </c>
      <c r="BK208">
        <v>1</v>
      </c>
      <c r="BO208" s="27">
        <f>SUM(Tabel2[[#This Row],[V 9]]*10+Tabel2[[#This Row],[GT 9]])/Tabel2[[#This Row],[AW 9]]*10+Tabel2[[#This Row],[BONUS 9]]</f>
        <v>0</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8" s="22">
        <v>0</v>
      </c>
      <c r="BX208" s="30">
        <f>Tabel2[[#This Row],[Diploma]]-Tabel2[[#This Row],[Uitgeschreven]]</f>
        <v>0</v>
      </c>
      <c r="BY208" s="14" t="str">
        <f t="shared" si="6"/>
        <v>geen actie</v>
      </c>
      <c r="CA208" s="159">
        <f>Tabel2[[#This Row],[pnt t/m 2021/22]]</f>
        <v>57.142857142857146</v>
      </c>
      <c r="CB208" s="159">
        <f>Tabel2[[#This Row],[pnt 2022/2023]]</f>
        <v>58.571428571428569</v>
      </c>
      <c r="CC208" s="159">
        <f t="shared" si="7"/>
        <v>115.71428571428572</v>
      </c>
    </row>
    <row r="209" spans="1:81" x14ac:dyDescent="0.3">
      <c r="A209" s="22" t="s">
        <v>205</v>
      </c>
      <c r="B209" s="22" t="s">
        <v>165</v>
      </c>
      <c r="D209" s="22" t="s">
        <v>749</v>
      </c>
      <c r="E209" t="s">
        <v>646</v>
      </c>
      <c r="F209" s="22">
        <v>119709</v>
      </c>
      <c r="G209" t="s">
        <v>49</v>
      </c>
      <c r="H209" s="163">
        <f>Tabel2[[#This Row],[pnt t/m 2021/22]]+Tabel2[[#This Row],[pnt 2022/2023]]</f>
        <v>208.59920634920633</v>
      </c>
      <c r="I209">
        <v>2008</v>
      </c>
      <c r="J209">
        <v>2022</v>
      </c>
      <c r="K209" s="24">
        <f>Tabel2[[#This Row],[ijkdatum]]-Tabel2[[#This Row],[Geboren]]</f>
        <v>14</v>
      </c>
      <c r="L209" s="159">
        <f>Tabel2[[#This Row],[TTL 1]]+Tabel2[[#This Row],[TTL 2]]+Tabel2[[#This Row],[TTL 3]]+Tabel2[[#This Row],[TTL 4]]+Tabel2[[#This Row],[TTL 5]]+Tabel2[[#This Row],[TTL 6]]+Tabel2[[#This Row],[TTL 7]]+Tabel2[[#This Row],[TTL 8]]+Tabel2[[#This Row],[TTL 9]]+Tabel2[[#This Row],[TTL 10]]</f>
        <v>208.59920634920633</v>
      </c>
      <c r="M209" s="160"/>
      <c r="N209" s="31"/>
      <c r="O209">
        <v>1</v>
      </c>
      <c r="S209" s="27">
        <f>SUM(Tabel2[[#This Row],[V 1]]*10+Tabel2[[#This Row],[GT 1]])/Tabel2[[#This Row],[AW 1]]*10+Tabel2[[#This Row],[BONUS 1]]</f>
        <v>0</v>
      </c>
      <c r="T209">
        <v>7</v>
      </c>
      <c r="U209">
        <v>10</v>
      </c>
      <c r="V209">
        <v>0</v>
      </c>
      <c r="W209">
        <v>21</v>
      </c>
      <c r="Y209" s="27">
        <f>SUM(Tabel2[[#This Row],[V 2]]*10+Tabel2[[#This Row],[GT 2]])/Tabel2[[#This Row],[AW 2]]*10+Tabel2[[#This Row],[BONUS 2]]</f>
        <v>21</v>
      </c>
      <c r="Z209">
        <v>7</v>
      </c>
      <c r="AA209">
        <v>9</v>
      </c>
      <c r="AB209">
        <v>1</v>
      </c>
      <c r="AC209">
        <v>15</v>
      </c>
      <c r="AE209" s="27">
        <f>SUM(Tabel2[[#This Row],[V 3]]*10+Tabel2[[#This Row],[GT 3]])/Tabel2[[#This Row],[AW 3]]*10+Tabel2[[#This Row],[BONUS 3]]</f>
        <v>27.777777777777779</v>
      </c>
      <c r="AG209">
        <v>1</v>
      </c>
      <c r="AK209" s="27">
        <f>SUM(Tabel2[[#This Row],[V 4]]*10+Tabel2[[#This Row],[GT 4]])/Tabel2[[#This Row],[AW 4]]*10+Tabel2[[#This Row],[BONUS 4]]</f>
        <v>0</v>
      </c>
      <c r="AL209">
        <v>6</v>
      </c>
      <c r="AM209">
        <v>8</v>
      </c>
      <c r="AN209">
        <v>6</v>
      </c>
      <c r="AO209">
        <v>37</v>
      </c>
      <c r="AQ209" s="27">
        <f>SUM(Tabel2[[#This Row],[V 5]]*10+Tabel2[[#This Row],[GT 5]])/Tabel2[[#This Row],[AW 5]]*10+Tabel2[[#This Row],[BONUS 5]]</f>
        <v>121.25</v>
      </c>
      <c r="AS209">
        <v>1</v>
      </c>
      <c r="AW209" s="27">
        <f>SUM(Tabel2[[#This Row],[V 6]]*10+Tabel2[[#This Row],[GT 6]])/Tabel2[[#This Row],[AW 6]]*10+Tabel2[[#This Row],[BONUS 6]]</f>
        <v>0</v>
      </c>
      <c r="AX209">
        <v>6</v>
      </c>
      <c r="AY209">
        <v>7</v>
      </c>
      <c r="AZ209">
        <v>1</v>
      </c>
      <c r="BA209">
        <v>17</v>
      </c>
      <c r="BC209" s="27">
        <f>SUM(Tabel2[[#This Row],[V 7]]*10+Tabel2[[#This Row],[GT 7]])/Tabel2[[#This Row],[AW 7]]*10+Tabel2[[#This Row],[BONUS 7]]</f>
        <v>38.571428571428569</v>
      </c>
      <c r="BE209">
        <v>1</v>
      </c>
      <c r="BI209" s="27">
        <f>SUM(Tabel2[[#This Row],[V 8]]*10+Tabel2[[#This Row],[GT 8]])/Tabel2[[#This Row],[AW 8]]*10+Tabel2[[#This Row],[BONUS 8]]</f>
        <v>0</v>
      </c>
      <c r="BK209">
        <v>1</v>
      </c>
      <c r="BO209" s="27">
        <f>SUM(Tabel2[[#This Row],[V 9]]*10+Tabel2[[#This Row],[GT 9]])/Tabel2[[#This Row],[AW 9]]*10+Tabel2[[#This Row],[BONUS 9]]</f>
        <v>0</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9" s="22">
        <v>0</v>
      </c>
      <c r="BX209" s="30">
        <f>Tabel2[[#This Row],[Diploma]]-Tabel2[[#This Row],[Uitgeschreven]]</f>
        <v>0</v>
      </c>
      <c r="BY209" s="14" t="str">
        <f t="shared" si="6"/>
        <v>geen actie</v>
      </c>
      <c r="CA209" s="159">
        <f>Tabel2[[#This Row],[pnt t/m 2021/22]]</f>
        <v>0</v>
      </c>
      <c r="CB209" s="159">
        <f>Tabel2[[#This Row],[pnt 2022/2023]]</f>
        <v>208.59920634920633</v>
      </c>
      <c r="CC209" s="159">
        <f t="shared" si="7"/>
        <v>208.59920634920633</v>
      </c>
    </row>
    <row r="210" spans="1:81" x14ac:dyDescent="0.3">
      <c r="A210" s="22" t="s">
        <v>283</v>
      </c>
      <c r="B210" s="22" t="s">
        <v>165</v>
      </c>
      <c r="D210" s="22" t="s">
        <v>749</v>
      </c>
      <c r="E210" t="s">
        <v>660</v>
      </c>
      <c r="G210" t="s">
        <v>61</v>
      </c>
      <c r="H210" s="163">
        <f>Tabel2[[#This Row],[pnt t/m 2021/22]]+Tabel2[[#This Row],[pnt 2022/2023]]</f>
        <v>389.37229437229439</v>
      </c>
      <c r="I210">
        <v>2010</v>
      </c>
      <c r="J210">
        <v>2022</v>
      </c>
      <c r="K210" s="24">
        <f>Tabel2[[#This Row],[ijkdatum]]-Tabel2[[#This Row],[Geboren]]</f>
        <v>12</v>
      </c>
      <c r="L210" s="159">
        <f>Tabel2[[#This Row],[TTL 1]]+Tabel2[[#This Row],[TTL 2]]+Tabel2[[#This Row],[TTL 3]]+Tabel2[[#This Row],[TTL 4]]+Tabel2[[#This Row],[TTL 5]]+Tabel2[[#This Row],[TTL 6]]+Tabel2[[#This Row],[TTL 7]]+Tabel2[[#This Row],[TTL 8]]+Tabel2[[#This Row],[TTL 9]]+Tabel2[[#This Row],[TTL 10]]</f>
        <v>389.37229437229439</v>
      </c>
      <c r="M210" s="160">
        <v>0</v>
      </c>
      <c r="N210" s="31"/>
      <c r="O210">
        <v>1</v>
      </c>
      <c r="S210" s="27">
        <f>SUM(Tabel2[[#This Row],[V 1]]*10+Tabel2[[#This Row],[GT 1]])/Tabel2[[#This Row],[AW 1]]*10+Tabel2[[#This Row],[BONUS 1]]</f>
        <v>0</v>
      </c>
      <c r="U210">
        <v>1</v>
      </c>
      <c r="Y210" s="27">
        <f>SUM(Tabel2[[#This Row],[V 2]]*10+Tabel2[[#This Row],[GT 2]])/Tabel2[[#This Row],[AW 2]]*10+Tabel2[[#This Row],[BONUS 2]]</f>
        <v>0</v>
      </c>
      <c r="Z210">
        <v>4</v>
      </c>
      <c r="AA210">
        <v>11</v>
      </c>
      <c r="AB210">
        <v>9</v>
      </c>
      <c r="AC210">
        <v>51</v>
      </c>
      <c r="AE210" s="27">
        <f>SUM(Tabel2[[#This Row],[V 3]]*10+Tabel2[[#This Row],[GT 3]])/Tabel2[[#This Row],[AW 3]]*10+Tabel2[[#This Row],[BONUS 3]]</f>
        <v>128.18181818181819</v>
      </c>
      <c r="AG210">
        <v>1</v>
      </c>
      <c r="AK210" s="27">
        <f>SUM(Tabel2[[#This Row],[V 4]]*10+Tabel2[[#This Row],[GT 4]])/Tabel2[[#This Row],[AW 4]]*10+Tabel2[[#This Row],[BONUS 4]]</f>
        <v>0</v>
      </c>
      <c r="AM210">
        <v>1</v>
      </c>
      <c r="AQ210" s="27">
        <f>SUM(Tabel2[[#This Row],[V 5]]*10+Tabel2[[#This Row],[GT 5]])/Tabel2[[#This Row],[AW 5]]*10+Tabel2[[#This Row],[BONUS 5]]</f>
        <v>0</v>
      </c>
      <c r="AR210">
        <v>2</v>
      </c>
      <c r="AS210">
        <v>7</v>
      </c>
      <c r="AT210">
        <v>6</v>
      </c>
      <c r="AU210">
        <v>33</v>
      </c>
      <c r="AW210" s="27">
        <f>SUM(Tabel2[[#This Row],[V 6]]*10+Tabel2[[#This Row],[GT 6]])/Tabel2[[#This Row],[AW 6]]*10+Tabel2[[#This Row],[BONUS 6]]</f>
        <v>132.85714285714286</v>
      </c>
      <c r="AX210">
        <v>3</v>
      </c>
      <c r="AY210">
        <v>6</v>
      </c>
      <c r="AZ210">
        <v>5</v>
      </c>
      <c r="BA210">
        <v>27</v>
      </c>
      <c r="BC210" s="27">
        <f>SUM(Tabel2[[#This Row],[V 7]]*10+Tabel2[[#This Row],[GT 7]])/Tabel2[[#This Row],[AW 7]]*10+Tabel2[[#This Row],[BONUS 7]]</f>
        <v>128.33333333333334</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0" s="22">
        <v>250</v>
      </c>
      <c r="BX210" s="30">
        <f>Tabel2[[#This Row],[Diploma]]-Tabel2[[#This Row],[Uitgeschreven]]</f>
        <v>0</v>
      </c>
      <c r="BY210" s="14" t="str">
        <f t="shared" si="6"/>
        <v>geen actie</v>
      </c>
      <c r="CA210" s="159">
        <f>Tabel2[[#This Row],[pnt t/m 2021/22]]</f>
        <v>0</v>
      </c>
      <c r="CB210" s="159">
        <f>Tabel2[[#This Row],[pnt 2022/2023]]</f>
        <v>389.37229437229439</v>
      </c>
      <c r="CC210" s="159">
        <f t="shared" si="7"/>
        <v>389.37229437229439</v>
      </c>
    </row>
    <row r="211" spans="1:81" x14ac:dyDescent="0.3">
      <c r="A211" s="22" t="s">
        <v>270</v>
      </c>
      <c r="B211" s="22" t="s">
        <v>165</v>
      </c>
      <c r="D211" s="22" t="s">
        <v>749</v>
      </c>
      <c r="E211" t="s">
        <v>281</v>
      </c>
      <c r="F211" s="22">
        <v>118931</v>
      </c>
      <c r="G211" t="s">
        <v>19</v>
      </c>
      <c r="H211" s="163">
        <f>Tabel2[[#This Row],[pnt t/m 2021/22]]+Tabel2[[#This Row],[pnt 2022/2023]]</f>
        <v>1589.6262626262628</v>
      </c>
      <c r="I211">
        <v>2012</v>
      </c>
      <c r="J211">
        <v>2022</v>
      </c>
      <c r="K211" s="24">
        <f>Tabel2[[#This Row],[ijkdatum]]-Tabel2[[#This Row],[Geboren]]</f>
        <v>10</v>
      </c>
      <c r="L211" s="159">
        <f>Tabel2[[#This Row],[TTL 1]]+Tabel2[[#This Row],[TTL 2]]+Tabel2[[#This Row],[TTL 3]]+Tabel2[[#This Row],[TTL 4]]+Tabel2[[#This Row],[TTL 5]]+Tabel2[[#This Row],[TTL 6]]+Tabel2[[#This Row],[TTL 7]]+Tabel2[[#This Row],[TTL 8]]+Tabel2[[#This Row],[TTL 9]]+Tabel2[[#This Row],[TTL 10]]</f>
        <v>783.26190476190482</v>
      </c>
      <c r="M211" s="160">
        <v>806.36435786435788</v>
      </c>
      <c r="N211" s="31">
        <v>7</v>
      </c>
      <c r="O211">
        <v>10</v>
      </c>
      <c r="P211">
        <v>2</v>
      </c>
      <c r="Q211">
        <v>19</v>
      </c>
      <c r="R211">
        <v>100</v>
      </c>
      <c r="S211" s="27">
        <f>SUM(Tabel2[[#This Row],[V 1]]*10+Tabel2[[#This Row],[GT 1]])/Tabel2[[#This Row],[AW 1]]*10+Tabel2[[#This Row],[BONUS 1]]</f>
        <v>139</v>
      </c>
      <c r="T211" s="170">
        <v>14</v>
      </c>
      <c r="U211">
        <v>9</v>
      </c>
      <c r="V211">
        <v>5</v>
      </c>
      <c r="W211">
        <v>74</v>
      </c>
      <c r="Y211" s="27">
        <f>SUM(Tabel2[[#This Row],[V 2]]*10+Tabel2[[#This Row],[GT 2]]/2)/Tabel2[[#This Row],[AW 2]]*10+Tabel2[[#This Row],[BONUS 2]]</f>
        <v>96.666666666666657</v>
      </c>
      <c r="Z211">
        <v>13</v>
      </c>
      <c r="AA211">
        <v>10</v>
      </c>
      <c r="AB211">
        <v>0</v>
      </c>
      <c r="AC211">
        <v>17</v>
      </c>
      <c r="AD211">
        <v>100</v>
      </c>
      <c r="AE211" s="27">
        <f>SUM(Tabel2[[#This Row],[V 3]]*10+Tabel2[[#This Row],[GT 3]])/Tabel2[[#This Row],[AW 3]]*10+Tabel2[[#This Row],[BONUS 3]]</f>
        <v>117</v>
      </c>
      <c r="AF211">
        <v>11</v>
      </c>
      <c r="AG211">
        <v>7</v>
      </c>
      <c r="AH211">
        <v>4</v>
      </c>
      <c r="AI211">
        <v>28</v>
      </c>
      <c r="AK211" s="27">
        <f>SUM(Tabel2[[#This Row],[V 4]]*10+Tabel2[[#This Row],[GT 4]])/Tabel2[[#This Row],[AW 4]]*10+Tabel2[[#This Row],[BONUS 4]]</f>
        <v>97.142857142857139</v>
      </c>
      <c r="AL211">
        <v>14</v>
      </c>
      <c r="AM211">
        <v>12</v>
      </c>
      <c r="AN211">
        <v>9</v>
      </c>
      <c r="AO211">
        <v>55</v>
      </c>
      <c r="AQ211" s="27">
        <f>SUM(Tabel2[[#This Row],[V 5]]*10+Tabel2[[#This Row],[GT 5]])/Tabel2[[#This Row],[AW 5]]*10+Tabel2[[#This Row],[BONUS 5]]</f>
        <v>120.83333333333334</v>
      </c>
      <c r="AR211">
        <v>16</v>
      </c>
      <c r="AS211">
        <v>12</v>
      </c>
      <c r="AT211">
        <v>8</v>
      </c>
      <c r="AU211">
        <v>50</v>
      </c>
      <c r="AW211" s="27">
        <f>SUM(Tabel2[[#This Row],[V 6]]*10+Tabel2[[#This Row],[GT 6]])/Tabel2[[#This Row],[AW 6]]*10+Tabel2[[#This Row],[BONUS 6]]</f>
        <v>108.33333333333334</v>
      </c>
      <c r="AX211" t="s">
        <v>765</v>
      </c>
      <c r="AY211">
        <v>14</v>
      </c>
      <c r="AZ211">
        <v>9</v>
      </c>
      <c r="BA211">
        <v>56</v>
      </c>
      <c r="BC211" s="27">
        <f>SUM(Tabel2[[#This Row],[V 7]]*10+Tabel2[[#This Row],[GT 7]])/Tabel2[[#This Row],[AW 7]]*10+Tabel2[[#This Row],[BONUS 7]]</f>
        <v>104.28571428571429</v>
      </c>
      <c r="BE211">
        <v>1</v>
      </c>
      <c r="BI211" s="27">
        <f>SUM(Tabel2[[#This Row],[V 8]]*10+Tabel2[[#This Row],[GT 8]])/Tabel2[[#This Row],[AW 8]]*10+Tabel2[[#This Row],[BONUS 8]]</f>
        <v>0</v>
      </c>
      <c r="BK211">
        <v>1</v>
      </c>
      <c r="BO211" s="27">
        <f>SUM(Tabel2[[#This Row],[V 9]]*10+Tabel2[[#This Row],[GT 9]])/Tabel2[[#This Row],[AW 9]]*10+Tabel2[[#This Row],[BONUS 9]]</f>
        <v>0</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11" s="22">
        <v>1000</v>
      </c>
      <c r="BX211" s="30">
        <f>Tabel2[[#This Row],[Diploma]]-Tabel2[[#This Row],[Uitgeschreven]]</f>
        <v>500</v>
      </c>
      <c r="BY211" s="14" t="str">
        <f t="shared" si="6"/>
        <v>diploma uitschrijven: 1500 punten</v>
      </c>
      <c r="CA211" s="159">
        <f>Tabel2[[#This Row],[pnt t/m 2021/22]]</f>
        <v>806.36435786435788</v>
      </c>
      <c r="CB211" s="159">
        <f>Tabel2[[#This Row],[pnt 2022/2023]]</f>
        <v>783.26190476190482</v>
      </c>
      <c r="CC211" s="159">
        <f t="shared" si="7"/>
        <v>1589.6262626262628</v>
      </c>
    </row>
    <row r="212" spans="1:81" x14ac:dyDescent="0.3">
      <c r="A212" s="22" t="s">
        <v>309</v>
      </c>
      <c r="B212" s="22" t="s">
        <v>165</v>
      </c>
      <c r="D212" s="22" t="s">
        <v>746</v>
      </c>
      <c r="E212" t="s">
        <v>325</v>
      </c>
      <c r="G212" t="s">
        <v>326</v>
      </c>
      <c r="H212" s="163">
        <f>Tabel2[[#This Row],[pnt t/m 2021/22]]+Tabel2[[#This Row],[pnt 2022/2023]]</f>
        <v>5</v>
      </c>
      <c r="I212">
        <v>2010</v>
      </c>
      <c r="J212">
        <v>2022</v>
      </c>
      <c r="K212" s="24">
        <f>Tabel2[[#This Row],[ijkdatum]]-Tabel2[[#This Row],[Geboren]]</f>
        <v>12</v>
      </c>
      <c r="L212" s="159">
        <f>Tabel2[[#This Row],[TTL 1]]+Tabel2[[#This Row],[TTL 2]]+Tabel2[[#This Row],[TTL 3]]+Tabel2[[#This Row],[TTL 4]]+Tabel2[[#This Row],[TTL 5]]+Tabel2[[#This Row],[TTL 6]]+Tabel2[[#This Row],[TTL 7]]+Tabel2[[#This Row],[TTL 8]]+Tabel2[[#This Row],[TTL 9]]+Tabel2[[#This Row],[TTL 10]]</f>
        <v>0</v>
      </c>
      <c r="M212" s="160">
        <v>5</v>
      </c>
      <c r="N212" s="31"/>
      <c r="O212">
        <v>1</v>
      </c>
      <c r="S212" s="27">
        <f>SUM(Tabel2[[#This Row],[V 1]]*10+Tabel2[[#This Row],[GT 1]])/Tabel2[[#This Row],[AW 1]]*10+Tabel2[[#This Row],[BONUS 1]]</f>
        <v>0</v>
      </c>
      <c r="U212">
        <v>1</v>
      </c>
      <c r="Y212" s="27">
        <f>SUM(Tabel2[[#This Row],[V 2]]*10+Tabel2[[#This Row],[GT 2]])/Tabel2[[#This Row],[AW 2]]*10+Tabel2[[#This Row],[BONUS 2]]</f>
        <v>0</v>
      </c>
      <c r="AA212">
        <v>1</v>
      </c>
      <c r="AE212" s="27">
        <f>SUM(Tabel2[[#This Row],[V 3]]*10+Tabel2[[#This Row],[GT 3]])/Tabel2[[#This Row],[AW 3]]*10+Tabel2[[#This Row],[BONUS 3]]</f>
        <v>0</v>
      </c>
      <c r="AG212">
        <v>1</v>
      </c>
      <c r="AK212" s="27">
        <f>SUM(Tabel2[[#This Row],[V 4]]*10+Tabel2[[#This Row],[GT 4]])/Tabel2[[#This Row],[AW 4]]*10+Tabel2[[#This Row],[BONUS 4]]</f>
        <v>0</v>
      </c>
      <c r="AM212">
        <v>1</v>
      </c>
      <c r="AQ212" s="27">
        <f>SUM(Tabel2[[#This Row],[V 5]]*10+Tabel2[[#This Row],[GT 5]])/Tabel2[[#This Row],[AW 5]]*10+Tabel2[[#This Row],[BONUS 5]]</f>
        <v>0</v>
      </c>
      <c r="AS212">
        <v>1</v>
      </c>
      <c r="AW212" s="27">
        <f>SUM(Tabel2[[#This Row],[V 6]]*10+Tabel2[[#This Row],[GT 6]])/Tabel2[[#This Row],[AW 6]]*10+Tabel2[[#This Row],[BONUS 6]]</f>
        <v>0</v>
      </c>
      <c r="AY212">
        <v>1</v>
      </c>
      <c r="BC212" s="27">
        <f>SUM(Tabel2[[#This Row],[V 7]]*10+Tabel2[[#This Row],[GT 7]])/Tabel2[[#This Row],[AW 7]]*10+Tabel2[[#This Row],[BONUS 7]]</f>
        <v>0</v>
      </c>
      <c r="BE212">
        <v>1</v>
      </c>
      <c r="BI212" s="27">
        <f>SUM(Tabel2[[#This Row],[V 8]]*10+Tabel2[[#This Row],[GT 8]])/Tabel2[[#This Row],[AW 8]]*10+Tabel2[[#This Row],[BONUS 8]]</f>
        <v>0</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2" s="22">
        <v>0</v>
      </c>
      <c r="BX212" s="30">
        <f>Tabel2[[#This Row],[Diploma]]-Tabel2[[#This Row],[Uitgeschreven]]</f>
        <v>0</v>
      </c>
      <c r="BY212" s="14" t="str">
        <f t="shared" si="6"/>
        <v>geen actie</v>
      </c>
      <c r="CA212" s="159">
        <f>Tabel2[[#This Row],[pnt t/m 2021/22]]</f>
        <v>5</v>
      </c>
      <c r="CB212" s="159">
        <f>Tabel2[[#This Row],[pnt 2022/2023]]</f>
        <v>0</v>
      </c>
      <c r="CC212" s="159">
        <f t="shared" si="7"/>
        <v>5</v>
      </c>
    </row>
    <row r="213" spans="1:81" x14ac:dyDescent="0.3">
      <c r="A213" s="22" t="s">
        <v>283</v>
      </c>
      <c r="B213" s="22" t="s">
        <v>165</v>
      </c>
      <c r="D213" s="22" t="s">
        <v>749</v>
      </c>
      <c r="E213" t="s">
        <v>692</v>
      </c>
      <c r="F213" s="22">
        <v>120181</v>
      </c>
      <c r="G213" t="s">
        <v>744</v>
      </c>
      <c r="H213" s="27">
        <f>Tabel2[[#This Row],[pnt t/m 2021/22]]+Tabel2[[#This Row],[pnt 2022/2023]]</f>
        <v>477.33333333333337</v>
      </c>
      <c r="I213">
        <v>2005</v>
      </c>
      <c r="J213">
        <v>2022</v>
      </c>
      <c r="K213" s="24">
        <f>Tabel2[[#This Row],[ijkdatum]]-Tabel2[[#This Row],[Geboren]]</f>
        <v>17</v>
      </c>
      <c r="L213">
        <f>Tabel2[[#This Row],[TTL 1]]+Tabel2[[#This Row],[TTL 2]]+Tabel2[[#This Row],[TTL 3]]+Tabel2[[#This Row],[TTL 4]]+Tabel2[[#This Row],[TTL 5]]+Tabel2[[#This Row],[TTL 6]]+Tabel2[[#This Row],[TTL 7]]+Tabel2[[#This Row],[TTL 8]]+Tabel2[[#This Row],[TTL 9]]+Tabel2[[#This Row],[TTL 10]]</f>
        <v>477.33333333333337</v>
      </c>
      <c r="M213" s="167"/>
      <c r="N213" s="31"/>
      <c r="O213">
        <v>1</v>
      </c>
      <c r="S213" s="167">
        <f>SUM(Tabel2[[#This Row],[V 1]]*10+Tabel2[[#This Row],[GT 1]])/Tabel2[[#This Row],[AW 1]]*10+Tabel2[[#This Row],[BONUS 1]]</f>
        <v>0</v>
      </c>
      <c r="U213">
        <v>1</v>
      </c>
      <c r="Y213" s="167">
        <f>SUM(Tabel2[[#This Row],[V 2]]*10+Tabel2[[#This Row],[GT 2]])/Tabel2[[#This Row],[AW 2]]*10+Tabel2[[#This Row],[BONUS 2]]</f>
        <v>0</v>
      </c>
      <c r="AA213">
        <v>1</v>
      </c>
      <c r="AE213" s="167">
        <f>SUM(Tabel2[[#This Row],[V 3]]*10+Tabel2[[#This Row],[GT 3]])/Tabel2[[#This Row],[AW 3]]*10+Tabel2[[#This Row],[BONUS 3]]</f>
        <v>0</v>
      </c>
      <c r="AF213">
        <v>2</v>
      </c>
      <c r="AG213">
        <v>10</v>
      </c>
      <c r="AH213">
        <v>9</v>
      </c>
      <c r="AI213">
        <v>46</v>
      </c>
      <c r="AK213" s="167">
        <f>SUM(Tabel2[[#This Row],[V 4]]*10+Tabel2[[#This Row],[GT 4]])/Tabel2[[#This Row],[AW 4]]*10+Tabel2[[#This Row],[BONUS 4]]</f>
        <v>136</v>
      </c>
      <c r="AL213">
        <v>1</v>
      </c>
      <c r="AM213">
        <v>10</v>
      </c>
      <c r="AN213">
        <v>7</v>
      </c>
      <c r="AO213">
        <v>45</v>
      </c>
      <c r="AQ213" s="167">
        <f>SUM(Tabel2[[#This Row],[V 5]]*10+Tabel2[[#This Row],[GT 5]])/Tabel2[[#This Row],[AW 5]]*10+Tabel2[[#This Row],[BONUS 5]]</f>
        <v>115</v>
      </c>
      <c r="AR213">
        <v>1</v>
      </c>
      <c r="AS213">
        <v>9</v>
      </c>
      <c r="AT213">
        <v>7</v>
      </c>
      <c r="AU213">
        <v>41</v>
      </c>
      <c r="AW213" s="167">
        <f>SUM(Tabel2[[#This Row],[V 6]]*10+Tabel2[[#This Row],[GT 6]])/Tabel2[[#This Row],[AW 6]]*10+Tabel2[[#This Row],[BONUS 6]]</f>
        <v>123.33333333333334</v>
      </c>
      <c r="AX213">
        <v>1</v>
      </c>
      <c r="AY213">
        <v>10</v>
      </c>
      <c r="AZ213">
        <v>6</v>
      </c>
      <c r="BA213">
        <v>43</v>
      </c>
      <c r="BC213" s="167">
        <f>SUM(Tabel2[[#This Row],[V 7]]*10+Tabel2[[#This Row],[GT 7]])/Tabel2[[#This Row],[AW 7]]*10+Tabel2[[#This Row],[BONUS 7]]</f>
        <v>103</v>
      </c>
      <c r="BE213">
        <v>1</v>
      </c>
      <c r="BI213" s="167">
        <f>SUM(Tabel2[[#This Row],[V 8]]*10+Tabel2[[#This Row],[GT 8]])/Tabel2[[#This Row],[AW 8]]*10+Tabel2[[#This Row],[BONUS 8]]</f>
        <v>0</v>
      </c>
      <c r="BK213">
        <v>1</v>
      </c>
      <c r="BO213" s="16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3" s="22">
        <v>250</v>
      </c>
      <c r="BX213" s="22">
        <f>Tabel2[[#This Row],[Diploma]]-Tabel2[[#This Row],[Uitgeschreven]]</f>
        <v>0</v>
      </c>
      <c r="BY213" s="22" t="str">
        <f t="shared" si="6"/>
        <v>geen actie</v>
      </c>
      <c r="CA213" s="159">
        <f>Tabel2[[#This Row],[pnt t/m 2021/22]]</f>
        <v>0</v>
      </c>
      <c r="CB213" s="159">
        <f>Tabel2[[#This Row],[pnt 2022/2023]]</f>
        <v>477.33333333333337</v>
      </c>
      <c r="CC213" s="159">
        <f t="shared" si="7"/>
        <v>477.33333333333337</v>
      </c>
    </row>
    <row r="214" spans="1:81" x14ac:dyDescent="0.3">
      <c r="A214" s="22" t="s">
        <v>763</v>
      </c>
      <c r="B214" s="22" t="s">
        <v>165</v>
      </c>
      <c r="D214" s="22" t="s">
        <v>746</v>
      </c>
      <c r="E214" t="s">
        <v>238</v>
      </c>
      <c r="F214" s="22">
        <v>120149</v>
      </c>
      <c r="G214" t="s">
        <v>169</v>
      </c>
      <c r="H214" s="163">
        <f>Tabel2[[#This Row],[pnt t/m 2021/22]]+Tabel2[[#This Row],[pnt 2022/2023]]</f>
        <v>95.714285714285708</v>
      </c>
      <c r="I214">
        <v>2010</v>
      </c>
      <c r="J214">
        <v>2022</v>
      </c>
      <c r="K214" s="24">
        <f>Tabel2[[#This Row],[ijkdatum]]-Tabel2[[#This Row],[Geboren]]</f>
        <v>12</v>
      </c>
      <c r="L214" s="159">
        <f>Tabel2[[#This Row],[TTL 1]]+Tabel2[[#This Row],[TTL 2]]+Tabel2[[#This Row],[TTL 3]]+Tabel2[[#This Row],[TTL 4]]+Tabel2[[#This Row],[TTL 5]]+Tabel2[[#This Row],[TTL 6]]+Tabel2[[#This Row],[TTL 7]]+Tabel2[[#This Row],[TTL 8]]+Tabel2[[#This Row],[TTL 9]]+Tabel2[[#This Row],[TTL 10]]</f>
        <v>40</v>
      </c>
      <c r="M214" s="160">
        <v>55.714285714285708</v>
      </c>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X214">
        <v>7</v>
      </c>
      <c r="AY214">
        <v>7</v>
      </c>
      <c r="AZ214">
        <v>1</v>
      </c>
      <c r="BA214">
        <v>18</v>
      </c>
      <c r="BC214" s="27">
        <f>SUM(Tabel2[[#This Row],[V 7]]*10+Tabel2[[#This Row],[GT 7]])/Tabel2[[#This Row],[AW 7]]*10+Tabel2[[#This Row],[BONUS 7]]</f>
        <v>40</v>
      </c>
      <c r="BE214">
        <v>1</v>
      </c>
      <c r="BI214" s="27">
        <f>SUM(Tabel2[[#This Row],[V 8]]*10+Tabel2[[#This Row],[GT 8]])/Tabel2[[#This Row],[AW 8]]*10+Tabel2[[#This Row],[BONUS 8]]</f>
        <v>0</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4" s="22">
        <v>0</v>
      </c>
      <c r="BX214" s="30">
        <f>Tabel2[[#This Row],[Diploma]]-Tabel2[[#This Row],[Uitgeschreven]]</f>
        <v>0</v>
      </c>
      <c r="BY214" s="14" t="str">
        <f t="shared" si="6"/>
        <v>geen actie</v>
      </c>
      <c r="CA214" s="159">
        <f>Tabel2[[#This Row],[pnt t/m 2021/22]]</f>
        <v>55.714285714285708</v>
      </c>
      <c r="CB214" s="159">
        <f>Tabel2[[#This Row],[pnt 2022/2023]]</f>
        <v>40</v>
      </c>
      <c r="CC214" s="159">
        <f t="shared" si="7"/>
        <v>95.714285714285708</v>
      </c>
    </row>
    <row r="215" spans="1:81" x14ac:dyDescent="0.3">
      <c r="A215" s="22" t="s">
        <v>206</v>
      </c>
      <c r="D215" s="22" t="s">
        <v>749</v>
      </c>
      <c r="E215" t="s">
        <v>700</v>
      </c>
      <c r="F215" s="22">
        <v>120494</v>
      </c>
      <c r="G215" t="s">
        <v>29</v>
      </c>
      <c r="H215" s="27">
        <f>Tabel2[[#This Row],[pnt t/m 2021/22]]+Tabel2[[#This Row],[pnt 2022/2023]]</f>
        <v>93</v>
      </c>
      <c r="I215">
        <v>2012</v>
      </c>
      <c r="J215">
        <v>2022</v>
      </c>
      <c r="K215" s="24">
        <f>Tabel2[[#This Row],[ijkdatum]]-Tabel2[[#This Row],[Geboren]]</f>
        <v>10</v>
      </c>
      <c r="L215">
        <f>Tabel2[[#This Row],[TTL 1]]+Tabel2[[#This Row],[TTL 2]]+Tabel2[[#This Row],[TTL 3]]+Tabel2[[#This Row],[TTL 4]]+Tabel2[[#This Row],[TTL 5]]+Tabel2[[#This Row],[TTL 6]]+Tabel2[[#This Row],[TTL 7]]+Tabel2[[#This Row],[TTL 8]]+Tabel2[[#This Row],[TTL 9]]+Tabel2[[#This Row],[TTL 10]]</f>
        <v>93</v>
      </c>
      <c r="M215" s="167"/>
      <c r="N215" s="31"/>
      <c r="O215">
        <v>1</v>
      </c>
      <c r="S215" s="167">
        <f>SUM(Tabel2[[#This Row],[V 1]]*10+Tabel2[[#This Row],[GT 1]])/Tabel2[[#This Row],[AW 1]]*10+Tabel2[[#This Row],[BONUS 1]]</f>
        <v>0</v>
      </c>
      <c r="U215">
        <v>1</v>
      </c>
      <c r="Y215" s="167">
        <f>SUM(Tabel2[[#This Row],[V 2]]*10+Tabel2[[#This Row],[GT 2]])/Tabel2[[#This Row],[AW 2]]*10+Tabel2[[#This Row],[BONUS 2]]</f>
        <v>0</v>
      </c>
      <c r="AA215">
        <v>1</v>
      </c>
      <c r="AE215" s="167">
        <f>SUM(Tabel2[[#This Row],[V 3]]*10+Tabel2[[#This Row],[GT 3]])/Tabel2[[#This Row],[AW 3]]*10+Tabel2[[#This Row],[BONUS 3]]</f>
        <v>0</v>
      </c>
      <c r="AG215">
        <v>1</v>
      </c>
      <c r="AK215" s="167">
        <f>SUM(Tabel2[[#This Row],[V 4]]*10+Tabel2[[#This Row],[GT 4]])/Tabel2[[#This Row],[AW 4]]*10+Tabel2[[#This Row],[BONUS 4]]</f>
        <v>0</v>
      </c>
      <c r="AM215">
        <v>1</v>
      </c>
      <c r="AQ215" s="167">
        <f>SUM(Tabel2[[#This Row],[V 5]]*10+Tabel2[[#This Row],[GT 5]])/Tabel2[[#This Row],[AW 5]]*10+Tabel2[[#This Row],[BONUS 5]]</f>
        <v>0</v>
      </c>
      <c r="AR215">
        <v>10</v>
      </c>
      <c r="AS215">
        <v>10</v>
      </c>
      <c r="AT215">
        <v>6</v>
      </c>
      <c r="AU215">
        <v>33</v>
      </c>
      <c r="AW215" s="167">
        <f>SUM(Tabel2[[#This Row],[V 6]]*10+Tabel2[[#This Row],[GT 6]])/Tabel2[[#This Row],[AW 6]]*10+Tabel2[[#This Row],[BONUS 6]]</f>
        <v>93</v>
      </c>
      <c r="AY215">
        <v>1</v>
      </c>
      <c r="BC215" s="167">
        <f>SUM(Tabel2[[#This Row],[V 7]]*10+Tabel2[[#This Row],[GT 7]])/Tabel2[[#This Row],[AW 7]]*10+Tabel2[[#This Row],[BONUS 7]]</f>
        <v>0</v>
      </c>
      <c r="BE215">
        <v>1</v>
      </c>
      <c r="BI215" s="167">
        <f>SUM(Tabel2[[#This Row],[V 8]]*10+Tabel2[[#This Row],[GT 8]])/Tabel2[[#This Row],[AW 8]]*10+Tabel2[[#This Row],[BONUS 8]]</f>
        <v>0</v>
      </c>
      <c r="BK215">
        <v>1</v>
      </c>
      <c r="BO215" s="16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22">
        <f>Tabel2[[#This Row],[Diploma]]-Tabel2[[#This Row],[Uitgeschreven]]</f>
        <v>0</v>
      </c>
      <c r="BY215" s="22" t="str">
        <f t="shared" si="6"/>
        <v>geen actie</v>
      </c>
      <c r="CA215" s="159">
        <f>Tabel2[[#This Row],[pnt t/m 2021/22]]</f>
        <v>0</v>
      </c>
      <c r="CB215" s="159">
        <f>Tabel2[[#This Row],[pnt 2022/2023]]</f>
        <v>93</v>
      </c>
      <c r="CC215" s="159">
        <f t="shared" si="7"/>
        <v>93</v>
      </c>
    </row>
    <row r="216" spans="1:81" x14ac:dyDescent="0.3">
      <c r="A216" s="22" t="s">
        <v>206</v>
      </c>
      <c r="B216" s="22" t="s">
        <v>165</v>
      </c>
      <c r="D216" s="22" t="s">
        <v>746</v>
      </c>
      <c r="E216" t="s">
        <v>239</v>
      </c>
      <c r="F216" s="22">
        <v>119188</v>
      </c>
      <c r="G216" t="s">
        <v>29</v>
      </c>
      <c r="H216" s="163">
        <f>Tabel2[[#This Row],[pnt t/m 2021/22]]+Tabel2[[#This Row],[pnt 2022/2023]]</f>
        <v>170.1010101010101</v>
      </c>
      <c r="I216">
        <v>2012</v>
      </c>
      <c r="J216">
        <v>2022</v>
      </c>
      <c r="K216" s="24">
        <f>Tabel2[[#This Row],[ijkdatum]]-Tabel2[[#This Row],[Geboren]]</f>
        <v>10</v>
      </c>
      <c r="L216" s="159">
        <f>Tabel2[[#This Row],[TTL 1]]+Tabel2[[#This Row],[TTL 2]]+Tabel2[[#This Row],[TTL 3]]+Tabel2[[#This Row],[TTL 4]]+Tabel2[[#This Row],[TTL 5]]+Tabel2[[#This Row],[TTL 6]]+Tabel2[[#This Row],[TTL 7]]+Tabel2[[#This Row],[TTL 8]]+Tabel2[[#This Row],[TTL 9]]+Tabel2[[#This Row],[TTL 10]]</f>
        <v>0</v>
      </c>
      <c r="M216" s="160">
        <v>170.1010101010101</v>
      </c>
      <c r="N216" s="31"/>
      <c r="O216">
        <v>1</v>
      </c>
      <c r="S216" s="27">
        <f>SUM(Tabel2[[#This Row],[V 1]]*10+Tabel2[[#This Row],[GT 1]])/Tabel2[[#This Row],[AW 1]]*10+Tabel2[[#This Row],[BONUS 1]]</f>
        <v>0</v>
      </c>
      <c r="U216">
        <v>1</v>
      </c>
      <c r="Y216" s="27">
        <f>SUM(Tabel2[[#This Row],[V 2]]*10+Tabel2[[#This Row],[GT 2]])/Tabel2[[#This Row],[AW 2]]*10+Tabel2[[#This Row],[BONUS 2]]</f>
        <v>0</v>
      </c>
      <c r="AA216">
        <v>1</v>
      </c>
      <c r="AE216" s="27">
        <f>SUM(Tabel2[[#This Row],[V 3]]*10+Tabel2[[#This Row],[GT 3]])/Tabel2[[#This Row],[AW 3]]*10+Tabel2[[#This Row],[BONUS 3]]</f>
        <v>0</v>
      </c>
      <c r="AG216">
        <v>1</v>
      </c>
      <c r="AK216" s="27">
        <f>SUM(Tabel2[[#This Row],[V 4]]*10+Tabel2[[#This Row],[GT 4]])/Tabel2[[#This Row],[AW 4]]*10+Tabel2[[#This Row],[BONUS 4]]</f>
        <v>0</v>
      </c>
      <c r="AM216">
        <v>1</v>
      </c>
      <c r="AQ216" s="27">
        <f>SUM(Tabel2[[#This Row],[V 5]]*10+Tabel2[[#This Row],[GT 5]])/Tabel2[[#This Row],[AW 5]]*10+Tabel2[[#This Row],[BONUS 5]]</f>
        <v>0</v>
      </c>
      <c r="AS216">
        <v>1</v>
      </c>
      <c r="AW216" s="27">
        <f>SUM(Tabel2[[#This Row],[V 6]]*10+Tabel2[[#This Row],[GT 6]])/Tabel2[[#This Row],[AW 6]]*10+Tabel2[[#This Row],[BONUS 6]]</f>
        <v>0</v>
      </c>
      <c r="AY216">
        <v>1</v>
      </c>
      <c r="BC216" s="27">
        <f>SUM(Tabel2[[#This Row],[V 7]]*10+Tabel2[[#This Row],[GT 7]])/Tabel2[[#This Row],[AW 7]]*10+Tabel2[[#This Row],[BONUS 7]]</f>
        <v>0</v>
      </c>
      <c r="BE216">
        <v>1</v>
      </c>
      <c r="BI216" s="27">
        <f>SUM(Tabel2[[#This Row],[V 8]]*10+Tabel2[[#This Row],[GT 8]])/Tabel2[[#This Row],[AW 8]]*10+Tabel2[[#This Row],[BONUS 8]]</f>
        <v>0</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6" s="22">
        <v>0</v>
      </c>
      <c r="BX216" s="30">
        <f>Tabel2[[#This Row],[Diploma]]-Tabel2[[#This Row],[Uitgeschreven]]</f>
        <v>0</v>
      </c>
      <c r="BY216" s="14" t="str">
        <f t="shared" si="6"/>
        <v>geen actie</v>
      </c>
      <c r="CA216" s="159">
        <f>Tabel2[[#This Row],[pnt t/m 2021/22]]</f>
        <v>170.1010101010101</v>
      </c>
      <c r="CB216" s="159">
        <f>Tabel2[[#This Row],[pnt 2022/2023]]</f>
        <v>0</v>
      </c>
      <c r="CC216" s="159">
        <f t="shared" si="7"/>
        <v>170.1010101010101</v>
      </c>
    </row>
    <row r="217" spans="1:81" x14ac:dyDescent="0.3">
      <c r="A217" s="22" t="s">
        <v>283</v>
      </c>
      <c r="B217" s="22" t="s">
        <v>165</v>
      </c>
      <c r="D217" s="22" t="s">
        <v>749</v>
      </c>
      <c r="E217" t="s">
        <v>306</v>
      </c>
      <c r="F217" s="22">
        <v>117576</v>
      </c>
      <c r="G217" t="s">
        <v>61</v>
      </c>
      <c r="H217" s="163">
        <f>Tabel2[[#This Row],[pnt t/m 2021/22]]+Tabel2[[#This Row],[pnt 2022/2023]]</f>
        <v>1199.2967032967033</v>
      </c>
      <c r="I217">
        <v>2009</v>
      </c>
      <c r="J217">
        <v>2022</v>
      </c>
      <c r="K217" s="24">
        <f>Tabel2[[#This Row],[ijkdatum]]-Tabel2[[#This Row],[Geboren]]</f>
        <v>13</v>
      </c>
      <c r="L217" s="159">
        <f>Tabel2[[#This Row],[TTL 1]]+Tabel2[[#This Row],[TTL 2]]+Tabel2[[#This Row],[TTL 3]]+Tabel2[[#This Row],[TTL 4]]+Tabel2[[#This Row],[TTL 5]]+Tabel2[[#This Row],[TTL 6]]+Tabel2[[#This Row],[TTL 7]]+Tabel2[[#This Row],[TTL 8]]+Tabel2[[#This Row],[TTL 9]]+Tabel2[[#This Row],[TTL 10]]</f>
        <v>470.28571428571428</v>
      </c>
      <c r="M217" s="160">
        <v>729.01098901098908</v>
      </c>
      <c r="N217" s="31">
        <v>2</v>
      </c>
      <c r="O217">
        <v>7</v>
      </c>
      <c r="P217">
        <v>3</v>
      </c>
      <c r="Q217">
        <v>20</v>
      </c>
      <c r="S217" s="27">
        <f>SUM(Tabel2[[#This Row],[V 1]]*10+Tabel2[[#This Row],[GT 1]])/Tabel2[[#This Row],[AW 1]]*10+Tabel2[[#This Row],[BONUS 1]]</f>
        <v>71.428571428571431</v>
      </c>
      <c r="U217">
        <v>1</v>
      </c>
      <c r="Y217" s="27">
        <f>SUM(Tabel2[[#This Row],[V 2]]*10+Tabel2[[#This Row],[GT 2]])/Tabel2[[#This Row],[AW 2]]*10+Tabel2[[#This Row],[BONUS 2]]</f>
        <v>0</v>
      </c>
      <c r="Z217">
        <v>2</v>
      </c>
      <c r="AA217">
        <v>7</v>
      </c>
      <c r="AB217">
        <v>5</v>
      </c>
      <c r="AC217">
        <v>29</v>
      </c>
      <c r="AE217" s="27">
        <f>SUM(Tabel2[[#This Row],[V 3]]*10+Tabel2[[#This Row],[GT 3]])/Tabel2[[#This Row],[AW 3]]*10+Tabel2[[#This Row],[BONUS 3]]</f>
        <v>112.85714285714286</v>
      </c>
      <c r="AG217">
        <v>1</v>
      </c>
      <c r="AK217" s="27">
        <f>SUM(Tabel2[[#This Row],[V 4]]*10+Tabel2[[#This Row],[GT 4]])/Tabel2[[#This Row],[AW 4]]*10+Tabel2[[#This Row],[BONUS 4]]</f>
        <v>0</v>
      </c>
      <c r="AL217">
        <v>2</v>
      </c>
      <c r="AM217">
        <v>10</v>
      </c>
      <c r="AN217">
        <v>9</v>
      </c>
      <c r="AO217">
        <v>46</v>
      </c>
      <c r="AQ217" s="27">
        <f>SUM(Tabel2[[#This Row],[V 5]]*10+Tabel2[[#This Row],[GT 5]])/Tabel2[[#This Row],[AW 5]]*10+Tabel2[[#This Row],[BONUS 5]]</f>
        <v>136</v>
      </c>
      <c r="AR217">
        <v>2</v>
      </c>
      <c r="AS217">
        <v>7</v>
      </c>
      <c r="AT217">
        <v>7</v>
      </c>
      <c r="AU217">
        <v>35</v>
      </c>
      <c r="AW217" s="27">
        <f>SUM(Tabel2[[#This Row],[V 6]]*10+Tabel2[[#This Row],[GT 6]])/Tabel2[[#This Row],[AW 6]]*10+Tabel2[[#This Row],[BONUS 6]]</f>
        <v>150</v>
      </c>
      <c r="AY217">
        <v>1</v>
      </c>
      <c r="BC217" s="27">
        <f>SUM(Tabel2[[#This Row],[V 7]]*10+Tabel2[[#This Row],[GT 7]])/Tabel2[[#This Row],[AW 7]]*10+Tabel2[[#This Row],[BONUS 7]]</f>
        <v>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17" s="22">
        <v>1000</v>
      </c>
      <c r="BX217" s="30">
        <f>Tabel2[[#This Row],[Diploma]]-Tabel2[[#This Row],[Uitgeschreven]]</f>
        <v>0</v>
      </c>
      <c r="BY217" s="14" t="str">
        <f t="shared" si="6"/>
        <v>geen actie</v>
      </c>
      <c r="CA217" s="159">
        <f>Tabel2[[#This Row],[pnt t/m 2021/22]]</f>
        <v>729.01098901098908</v>
      </c>
      <c r="CB217" s="159">
        <f>Tabel2[[#This Row],[pnt 2022/2023]]</f>
        <v>470.28571428571428</v>
      </c>
      <c r="CC217" s="159">
        <f t="shared" si="7"/>
        <v>1199.2967032967033</v>
      </c>
    </row>
    <row r="218" spans="1:81" x14ac:dyDescent="0.3">
      <c r="A218" s="22" t="s">
        <v>246</v>
      </c>
      <c r="B218" s="22" t="s">
        <v>165</v>
      </c>
      <c r="D218" s="22" t="s">
        <v>747</v>
      </c>
      <c r="E218" t="s">
        <v>682</v>
      </c>
      <c r="F218" s="22">
        <v>120274</v>
      </c>
      <c r="G218" t="s">
        <v>59</v>
      </c>
      <c r="H218" s="27">
        <f>Tabel2[[#This Row],[pnt t/m 2021/22]]+Tabel2[[#This Row],[pnt 2022/2023]]</f>
        <v>137.5</v>
      </c>
      <c r="I218">
        <v>2007</v>
      </c>
      <c r="J218">
        <v>2022</v>
      </c>
      <c r="K218" s="24">
        <f>Tabel2[[#This Row],[ijkdatum]]-Tabel2[[#This Row],[Geboren]]</f>
        <v>15</v>
      </c>
      <c r="L218" s="159">
        <f>Tabel2[[#This Row],[TTL 1]]+Tabel2[[#This Row],[TTL 2]]+Tabel2[[#This Row],[TTL 3]]+Tabel2[[#This Row],[TTL 4]]+Tabel2[[#This Row],[TTL 5]]+Tabel2[[#This Row],[TTL 6]]+Tabel2[[#This Row],[TTL 7]]+Tabel2[[#This Row],[TTL 8]]+Tabel2[[#This Row],[TTL 9]]+Tabel2[[#This Row],[TTL 10]]</f>
        <v>137.5</v>
      </c>
      <c r="M218" s="167"/>
      <c r="N218" s="31"/>
      <c r="O218">
        <v>1</v>
      </c>
      <c r="S218" s="167">
        <f>SUM(Tabel2[[#This Row],[V 1]]*10+Tabel2[[#This Row],[GT 1]])/Tabel2[[#This Row],[AW 1]]*10+Tabel2[[#This Row],[BONUS 1]]</f>
        <v>0</v>
      </c>
      <c r="U218">
        <v>1</v>
      </c>
      <c r="Y218" s="27">
        <f>SUM(Tabel2[[#This Row],[V 2]]*10+Tabel2[[#This Row],[GT 2]])/Tabel2[[#This Row],[AW 2]]*10+Tabel2[[#This Row],[BONUS 2]]</f>
        <v>0</v>
      </c>
      <c r="AA218">
        <v>1</v>
      </c>
      <c r="AE218" s="27">
        <f>SUM(Tabel2[[#This Row],[V 3]]*10+Tabel2[[#This Row],[GT 3]])/Tabel2[[#This Row],[AW 3]]*10+Tabel2[[#This Row],[BONUS 3]]</f>
        <v>0</v>
      </c>
      <c r="AF218">
        <v>6</v>
      </c>
      <c r="AG218">
        <v>12</v>
      </c>
      <c r="AH218">
        <v>4</v>
      </c>
      <c r="AI218">
        <v>38</v>
      </c>
      <c r="AK218" s="27">
        <f>SUM(Tabel2[[#This Row],[V 4]]*10+Tabel2[[#This Row],[GT 4]])/Tabel2[[#This Row],[AW 4]]*10+Tabel2[[#This Row],[BONUS 4]]</f>
        <v>65</v>
      </c>
      <c r="AL218">
        <v>13</v>
      </c>
      <c r="AM218">
        <v>8</v>
      </c>
      <c r="AN218">
        <v>3</v>
      </c>
      <c r="AO218">
        <v>28</v>
      </c>
      <c r="AQ218" s="27">
        <f>SUM(Tabel2[[#This Row],[V 5]]*10+Tabel2[[#This Row],[GT 5]])/Tabel2[[#This Row],[AW 5]]*10+Tabel2[[#This Row],[BONUS 5]]</f>
        <v>72.5</v>
      </c>
      <c r="AS218">
        <v>1</v>
      </c>
      <c r="AW218" s="27">
        <f>SUM(Tabel2[[#This Row],[V 6]]*10+Tabel2[[#This Row],[GT 6]])/Tabel2[[#This Row],[AW 6]]*10+Tabel2[[#This Row],[BONUS 6]]</f>
        <v>0</v>
      </c>
      <c r="AY218">
        <v>1</v>
      </c>
      <c r="BC218" s="27">
        <f>SUM(Tabel2[[#This Row],[V 7]]*10+Tabel2[[#This Row],[GT 7]])/Tabel2[[#This Row],[AW 7]]*10+Tabel2[[#This Row],[BONUS 7]]</f>
        <v>0</v>
      </c>
      <c r="BE218">
        <v>1</v>
      </c>
      <c r="BI218" s="27">
        <f>SUM(Tabel2[[#This Row],[V 8]]*10+Tabel2[[#This Row],[GT 8]])/Tabel2[[#This Row],[AW 8]]*10+Tabel2[[#This Row],[BONUS 8]]</f>
        <v>0</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22">
        <f>Tabel2[[#This Row],[Diploma]]-Tabel2[[#This Row],[Uitgeschreven]]</f>
        <v>0</v>
      </c>
      <c r="BY218" s="22" t="str">
        <f t="shared" si="6"/>
        <v>geen actie</v>
      </c>
      <c r="CA218" s="159">
        <f>Tabel2[[#This Row],[pnt t/m 2021/22]]</f>
        <v>0</v>
      </c>
      <c r="CB218" s="159">
        <f>Tabel2[[#This Row],[pnt 2022/2023]]</f>
        <v>137.5</v>
      </c>
      <c r="CC218" s="159">
        <f t="shared" si="7"/>
        <v>137.5</v>
      </c>
    </row>
    <row r="219" spans="1:81" x14ac:dyDescent="0.3">
      <c r="A219" s="22" t="s">
        <v>283</v>
      </c>
      <c r="B219" s="22" t="s">
        <v>165</v>
      </c>
      <c r="D219" s="22" t="s">
        <v>749</v>
      </c>
      <c r="E219" t="s">
        <v>327</v>
      </c>
      <c r="F219" s="22">
        <v>119179</v>
      </c>
      <c r="G219" t="s">
        <v>57</v>
      </c>
      <c r="H219" s="163">
        <f>Tabel2[[#This Row],[pnt t/m 2021/22]]+Tabel2[[#This Row],[pnt 2022/2023]]</f>
        <v>653.14285714285711</v>
      </c>
      <c r="I219">
        <v>2011</v>
      </c>
      <c r="J219">
        <v>2022</v>
      </c>
      <c r="K219" s="24">
        <f>Tabel2[[#This Row],[ijkdatum]]-Tabel2[[#This Row],[Geboren]]</f>
        <v>11</v>
      </c>
      <c r="L219" s="159">
        <f>Tabel2[[#This Row],[TTL 1]]+Tabel2[[#This Row],[TTL 2]]+Tabel2[[#This Row],[TTL 3]]+Tabel2[[#This Row],[TTL 4]]+Tabel2[[#This Row],[TTL 5]]+Tabel2[[#This Row],[TTL 6]]+Tabel2[[#This Row],[TTL 7]]+Tabel2[[#This Row],[TTL 8]]+Tabel2[[#This Row],[TTL 9]]+Tabel2[[#This Row],[TTL 10]]</f>
        <v>294.39285714285711</v>
      </c>
      <c r="M219" s="160">
        <v>358.75</v>
      </c>
      <c r="N219" s="31">
        <v>3</v>
      </c>
      <c r="O219">
        <v>10</v>
      </c>
      <c r="P219">
        <v>5</v>
      </c>
      <c r="Q219">
        <v>30</v>
      </c>
      <c r="S219" s="27">
        <f>SUM(Tabel2[[#This Row],[V 1]]*10+Tabel2[[#This Row],[GT 1]])/Tabel2[[#This Row],[AW 1]]*10+Tabel2[[#This Row],[BONUS 1]]</f>
        <v>80</v>
      </c>
      <c r="T219">
        <v>2</v>
      </c>
      <c r="U219">
        <v>8</v>
      </c>
      <c r="V219">
        <v>3</v>
      </c>
      <c r="W219">
        <v>23</v>
      </c>
      <c r="Y219" s="27">
        <f>SUM(Tabel2[[#This Row],[V 2]]*10+Tabel2[[#This Row],[GT 2]])/Tabel2[[#This Row],[AW 2]]*10+Tabel2[[#This Row],[BONUS 2]]</f>
        <v>66.25</v>
      </c>
      <c r="Z219">
        <v>3</v>
      </c>
      <c r="AA219">
        <v>10</v>
      </c>
      <c r="AB219">
        <v>2</v>
      </c>
      <c r="AC219">
        <v>26</v>
      </c>
      <c r="AE219" s="27">
        <f>SUM(Tabel2[[#This Row],[V 3]]*10+Tabel2[[#This Row],[GT 3]])/Tabel2[[#This Row],[AW 3]]*10+Tabel2[[#This Row],[BONUS 3]]</f>
        <v>46</v>
      </c>
      <c r="AG219">
        <v>1</v>
      </c>
      <c r="AK219" s="27">
        <f>SUM(Tabel2[[#This Row],[V 4]]*10+Tabel2[[#This Row],[GT 4]])/Tabel2[[#This Row],[AW 4]]*10+Tabel2[[#This Row],[BONUS 4]]</f>
        <v>0</v>
      </c>
      <c r="AM219">
        <v>1</v>
      </c>
      <c r="AQ219" s="27">
        <f>SUM(Tabel2[[#This Row],[V 5]]*10+Tabel2[[#This Row],[GT 5]])/Tabel2[[#This Row],[AW 5]]*10+Tabel2[[#This Row],[BONUS 5]]</f>
        <v>0</v>
      </c>
      <c r="AR219">
        <v>2</v>
      </c>
      <c r="AS219">
        <v>7</v>
      </c>
      <c r="AT219">
        <v>1</v>
      </c>
      <c r="AU219">
        <v>16</v>
      </c>
      <c r="AW219" s="27">
        <f>SUM(Tabel2[[#This Row],[V 6]]*10+Tabel2[[#This Row],[GT 6]])/Tabel2[[#This Row],[AW 6]]*10+Tabel2[[#This Row],[BONUS 6]]</f>
        <v>37.142857142857146</v>
      </c>
      <c r="AX219">
        <v>3</v>
      </c>
      <c r="AY219">
        <v>6</v>
      </c>
      <c r="AZ219">
        <v>2</v>
      </c>
      <c r="BA219">
        <v>19</v>
      </c>
      <c r="BC219" s="27">
        <f>SUM(Tabel2[[#This Row],[V 7]]*10+Tabel2[[#This Row],[GT 7]])/Tabel2[[#This Row],[AW 7]]*10+Tabel2[[#This Row],[BONUS 7]]</f>
        <v>65</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9" s="22">
        <v>250</v>
      </c>
      <c r="BX219" s="30">
        <f>Tabel2[[#This Row],[Diploma]]-Tabel2[[#This Row],[Uitgeschreven]]</f>
        <v>250</v>
      </c>
      <c r="BY219" s="14" t="str">
        <f t="shared" si="6"/>
        <v>diploma uitschrijven: 500 punten</v>
      </c>
      <c r="CA219" s="159">
        <f>Tabel2[[#This Row],[pnt t/m 2021/22]]</f>
        <v>358.75</v>
      </c>
      <c r="CB219" s="159">
        <f>Tabel2[[#This Row],[pnt 2022/2023]]</f>
        <v>294.39285714285711</v>
      </c>
      <c r="CC219" s="159">
        <f t="shared" si="7"/>
        <v>653.14285714285711</v>
      </c>
    </row>
    <row r="220" spans="1:81" x14ac:dyDescent="0.3">
      <c r="A220" s="22" t="s">
        <v>206</v>
      </c>
      <c r="B220" s="22" t="s">
        <v>165</v>
      </c>
      <c r="D220" s="22" t="s">
        <v>749</v>
      </c>
      <c r="E220" t="s">
        <v>241</v>
      </c>
      <c r="F220" s="22">
        <v>118383</v>
      </c>
      <c r="G220" t="s">
        <v>188</v>
      </c>
      <c r="H220" s="163">
        <f>Tabel2[[#This Row],[pnt t/m 2021/22]]+Tabel2[[#This Row],[pnt 2022/2023]]</f>
        <v>1272.5198412698414</v>
      </c>
      <c r="I220">
        <v>2011</v>
      </c>
      <c r="J220">
        <v>2022</v>
      </c>
      <c r="K220" s="24">
        <f>Tabel2[[#This Row],[ijkdatum]]-Tabel2[[#This Row],[Geboren]]</f>
        <v>11</v>
      </c>
      <c r="L220" s="159">
        <f>Tabel2[[#This Row],[TTL 1]]+Tabel2[[#This Row],[TTL 2]]+Tabel2[[#This Row],[TTL 3]]+Tabel2[[#This Row],[TTL 4]]+Tabel2[[#This Row],[TTL 5]]+Tabel2[[#This Row],[TTL 6]]+Tabel2[[#This Row],[TTL 7]]+Tabel2[[#This Row],[TTL 8]]+Tabel2[[#This Row],[TTL 9]]+Tabel2[[#This Row],[TTL 10]]</f>
        <v>495</v>
      </c>
      <c r="M220" s="167">
        <v>777.51984126984132</v>
      </c>
      <c r="N220" s="31">
        <v>13</v>
      </c>
      <c r="O220">
        <v>8</v>
      </c>
      <c r="P220">
        <v>7</v>
      </c>
      <c r="Q220">
        <v>34</v>
      </c>
      <c r="S220" s="27">
        <f>SUM(Tabel2[[#This Row],[V 1]]*10+Tabel2[[#This Row],[GT 1]])/Tabel2[[#This Row],[AW 1]]*10+Tabel2[[#This Row],[BONUS 1]]</f>
        <v>130</v>
      </c>
      <c r="U220">
        <v>1</v>
      </c>
      <c r="Y220" s="27">
        <f>SUM(Tabel2[[#This Row],[V 2]]*10+Tabel2[[#This Row],[GT 2]])/Tabel2[[#This Row],[AW 2]]*10+Tabel2[[#This Row],[BONUS 2]]</f>
        <v>0</v>
      </c>
      <c r="Z220">
        <v>9</v>
      </c>
      <c r="AA220">
        <v>11</v>
      </c>
      <c r="AB220">
        <v>11</v>
      </c>
      <c r="AC220">
        <v>55</v>
      </c>
      <c r="AE220" s="27">
        <f>SUM(Tabel2[[#This Row],[V 3]]*10+Tabel2[[#This Row],[GT 3]])/Tabel2[[#This Row],[AW 3]]*10+Tabel2[[#This Row],[BONUS 3]]</f>
        <v>150</v>
      </c>
      <c r="AG220">
        <v>1</v>
      </c>
      <c r="AK220" s="27">
        <f>SUM(Tabel2[[#This Row],[V 4]]*10+Tabel2[[#This Row],[GT 4]])/Tabel2[[#This Row],[AW 4]]*10+Tabel2[[#This Row],[BONUS 4]]</f>
        <v>0</v>
      </c>
      <c r="AL220">
        <v>9</v>
      </c>
      <c r="AM220">
        <v>10</v>
      </c>
      <c r="AN220">
        <v>4</v>
      </c>
      <c r="AO220">
        <v>25</v>
      </c>
      <c r="AQ220" s="27">
        <f>SUM(Tabel2[[#This Row],[V 5]]*10+Tabel2[[#This Row],[GT 5]])/Tabel2[[#This Row],[AW 5]]*10+Tabel2[[#This Row],[BONUS 5]]</f>
        <v>65</v>
      </c>
      <c r="AS220">
        <v>1</v>
      </c>
      <c r="AW220" s="27">
        <f>SUM(Tabel2[[#This Row],[V 6]]*10+Tabel2[[#This Row],[GT 6]])/Tabel2[[#This Row],[AW 6]]*10+Tabel2[[#This Row],[BONUS 6]]</f>
        <v>0</v>
      </c>
      <c r="AX220">
        <v>8</v>
      </c>
      <c r="AY220">
        <v>6</v>
      </c>
      <c r="AZ220">
        <v>6</v>
      </c>
      <c r="BA220">
        <v>30</v>
      </c>
      <c r="BC220" s="27">
        <f>SUM(Tabel2[[#This Row],[V 7]]*10+Tabel2[[#This Row],[GT 7]])/Tabel2[[#This Row],[AW 7]]*10+Tabel2[[#This Row],[BONUS 7]]</f>
        <v>150</v>
      </c>
      <c r="BE220">
        <v>1</v>
      </c>
      <c r="BI220" s="27">
        <f>SUM(Tabel2[[#This Row],[V 8]]*10+Tabel2[[#This Row],[GT 8]])/Tabel2[[#This Row],[AW 8]]*10+Tabel2[[#This Row],[BONUS 8]]</f>
        <v>0</v>
      </c>
      <c r="BK220">
        <v>1</v>
      </c>
      <c r="BO220" s="27">
        <f>SUM(Tabel2[[#This Row],[V 9]]*10+Tabel2[[#This Row],[GT 9]])/Tabel2[[#This Row],[AW 9]]*10+Tabel2[[#This Row],[BONUS 9]]</f>
        <v>0</v>
      </c>
      <c r="BQ220">
        <v>1</v>
      </c>
      <c r="BU220" s="23">
        <f>SUM(Tabel2[[#This Row],[V 10]]*10+Tabel2[[#This Row],[GT 10]])/Tabel2[[#This Row],[AW 10]]*10+Tabel2[[#This Row],[BONUS 10]]</f>
        <v>0</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0" s="22">
        <v>1000</v>
      </c>
      <c r="BX220" s="30">
        <f>Tabel2[[#This Row],[Diploma]]-Tabel2[[#This Row],[Uitgeschreven]]</f>
        <v>0</v>
      </c>
      <c r="BY220" s="14" t="str">
        <f t="shared" si="6"/>
        <v>geen actie</v>
      </c>
    </row>
    <row r="221" spans="1:81" x14ac:dyDescent="0.3">
      <c r="A221" s="22" t="s">
        <v>283</v>
      </c>
      <c r="B221" s="22" t="s">
        <v>165</v>
      </c>
      <c r="D221" s="22" t="s">
        <v>746</v>
      </c>
      <c r="E221" t="s">
        <v>307</v>
      </c>
      <c r="F221" s="22">
        <v>116758</v>
      </c>
      <c r="G221" t="s">
        <v>57</v>
      </c>
      <c r="H221" s="163">
        <f>Tabel2[[#This Row],[pnt t/m 2021/22]]+Tabel2[[#This Row],[pnt 2022/2023]]</f>
        <v>2565.181818181818</v>
      </c>
      <c r="I221">
        <v>2007</v>
      </c>
      <c r="J221">
        <v>2022</v>
      </c>
      <c r="K221" s="24">
        <f>Tabel2[[#This Row],[ijkdatum]]-Tabel2[[#This Row],[Geboren]]</f>
        <v>15</v>
      </c>
      <c r="L221" s="159">
        <f>Tabel2[[#This Row],[TTL 1]]+Tabel2[[#This Row],[TTL 2]]+Tabel2[[#This Row],[TTL 3]]+Tabel2[[#This Row],[TTL 4]]+Tabel2[[#This Row],[TTL 5]]+Tabel2[[#This Row],[TTL 6]]+Tabel2[[#This Row],[TTL 7]]+Tabel2[[#This Row],[TTL 8]]+Tabel2[[#This Row],[TTL 9]]+Tabel2[[#This Row],[TTL 10]]</f>
        <v>0</v>
      </c>
      <c r="M221" s="160">
        <v>2565.181818181818</v>
      </c>
      <c r="N221" s="31"/>
      <c r="O221">
        <v>1</v>
      </c>
      <c r="S221" s="27">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G221">
        <v>1</v>
      </c>
      <c r="AK221" s="27">
        <f>SUM(Tabel2[[#This Row],[V 4]]*10+Tabel2[[#This Row],[GT 4]])/Tabel2[[#This Row],[AW 4]]*10+Tabel2[[#This Row],[BONUS 4]]</f>
        <v>0</v>
      </c>
      <c r="AM221">
        <v>1</v>
      </c>
      <c r="AQ221" s="27">
        <f>SUM(Tabel2[[#This Row],[V 5]]*10+Tabel2[[#This Row],[GT 5]])/Tabel2[[#This Row],[AW 5]]*10+Tabel2[[#This Row],[BONUS 5]]</f>
        <v>0</v>
      </c>
      <c r="AS221">
        <v>1</v>
      </c>
      <c r="AW221" s="27">
        <f>SUM(Tabel2[[#This Row],[V 6]]*10+Tabel2[[#This Row],[GT 6]])/Tabel2[[#This Row],[AW 6]]*10+Tabel2[[#This Row],[BONUS 6]]</f>
        <v>0</v>
      </c>
      <c r="AY221">
        <v>1</v>
      </c>
      <c r="BC221" s="27">
        <f>SUM(Tabel2[[#This Row],[V 7]]*10+Tabel2[[#This Row],[GT 7]])/Tabel2[[#This Row],[AW 7]]*10+Tabel2[[#This Row],[BONUS 7]]</f>
        <v>0</v>
      </c>
      <c r="BE221">
        <v>1</v>
      </c>
      <c r="BI221" s="27">
        <f>SUM(Tabel2[[#This Row],[V 8]]*10+Tabel2[[#This Row],[GT 8]])/Tabel2[[#This Row],[AW 8]]*10+Tabel2[[#This Row],[BONUS 8]]</f>
        <v>0</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21" s="22">
        <v>2500</v>
      </c>
      <c r="BX221" s="30">
        <f>Tabel2[[#This Row],[Diploma]]-Tabel2[[#This Row],[Uitgeschreven]]</f>
        <v>0</v>
      </c>
      <c r="BY221" s="14" t="str">
        <f t="shared" si="6"/>
        <v>geen actie</v>
      </c>
    </row>
    <row r="222" spans="1:81" x14ac:dyDescent="0.3">
      <c r="A222" s="22" t="s">
        <v>205</v>
      </c>
      <c r="D222" s="22" t="s">
        <v>747</v>
      </c>
      <c r="E222" t="s">
        <v>203</v>
      </c>
      <c r="G222" t="s">
        <v>188</v>
      </c>
      <c r="H222" s="163">
        <f>Tabel2[[#This Row],[pnt t/m 2021/22]]+Tabel2[[#This Row],[pnt 2022/2023]]</f>
        <v>183.16666666666666</v>
      </c>
      <c r="I222">
        <v>2008</v>
      </c>
      <c r="J222">
        <v>2022</v>
      </c>
      <c r="K222" s="24">
        <f>Tabel2[[#This Row],[ijkdatum]]-Tabel2[[#This Row],[Geboren]]</f>
        <v>14</v>
      </c>
      <c r="L222" s="159">
        <f>Tabel2[[#This Row],[TTL 1]]+Tabel2[[#This Row],[TTL 2]]+Tabel2[[#This Row],[TTL 3]]+Tabel2[[#This Row],[TTL 4]]+Tabel2[[#This Row],[TTL 5]]+Tabel2[[#This Row],[TTL 6]]+Tabel2[[#This Row],[TTL 7]]+Tabel2[[#This Row],[TTL 8]]+Tabel2[[#This Row],[TTL 9]]+Tabel2[[#This Row],[TTL 10]]</f>
        <v>122.5</v>
      </c>
      <c r="M222" s="160">
        <v>60.666666666666664</v>
      </c>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M222">
        <v>1</v>
      </c>
      <c r="AQ222" s="27">
        <f>SUM(Tabel2[[#This Row],[V 5]]*10+Tabel2[[#This Row],[GT 5]])/Tabel2[[#This Row],[AW 5]]*10+Tabel2[[#This Row],[BONUS 5]]</f>
        <v>0</v>
      </c>
      <c r="AR222">
        <v>5</v>
      </c>
      <c r="AS222">
        <v>8</v>
      </c>
      <c r="AT222">
        <v>6</v>
      </c>
      <c r="AU222">
        <v>38</v>
      </c>
      <c r="AW222" s="27">
        <f>SUM(Tabel2[[#This Row],[V 6]]*10+Tabel2[[#This Row],[GT 6]])/Tabel2[[#This Row],[AW 6]]*10+Tabel2[[#This Row],[BONUS 6]]</f>
        <v>122.5</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 t="shared" si="6"/>
        <v>geen actie</v>
      </c>
    </row>
    <row r="223" spans="1:81" x14ac:dyDescent="0.3">
      <c r="A223" s="22" t="s">
        <v>206</v>
      </c>
      <c r="D223" s="22" t="s">
        <v>749</v>
      </c>
      <c r="E223" t="s">
        <v>242</v>
      </c>
      <c r="F223" s="22">
        <v>117703</v>
      </c>
      <c r="G223" t="s">
        <v>43</v>
      </c>
      <c r="H223" s="163">
        <f>Tabel2[[#This Row],[pnt t/m 2021/22]]+Tabel2[[#This Row],[pnt 2022/2023]]</f>
        <v>1309.4029304029305</v>
      </c>
      <c r="I223">
        <v>2010</v>
      </c>
      <c r="J223">
        <v>2022</v>
      </c>
      <c r="K223" s="24">
        <f>Tabel2[[#This Row],[ijkdatum]]-Tabel2[[#This Row],[Geboren]]</f>
        <v>12</v>
      </c>
      <c r="L223" s="159">
        <f>Tabel2[[#This Row],[TTL 1]]+Tabel2[[#This Row],[TTL 2]]+Tabel2[[#This Row],[TTL 3]]+Tabel2[[#This Row],[TTL 4]]+Tabel2[[#This Row],[TTL 5]]+Tabel2[[#This Row],[TTL 6]]+Tabel2[[#This Row],[TTL 7]]+Tabel2[[#This Row],[TTL 8]]+Tabel2[[#This Row],[TTL 9]]+Tabel2[[#This Row],[TTL 10]]</f>
        <v>147.30769230769229</v>
      </c>
      <c r="M223" s="167">
        <v>1162.0952380952381</v>
      </c>
      <c r="N223" s="31">
        <v>13</v>
      </c>
      <c r="O223">
        <v>8</v>
      </c>
      <c r="P223">
        <v>1</v>
      </c>
      <c r="Q223">
        <v>26</v>
      </c>
      <c r="S223" s="27">
        <f>SUM(Tabel2[[#This Row],[V 1]]*10+Tabel2[[#This Row],[GT 1]])/Tabel2[[#This Row],[AW 1]]*10+Tabel2[[#This Row],[BONUS 1]]</f>
        <v>45</v>
      </c>
      <c r="T223">
        <v>10</v>
      </c>
      <c r="U223">
        <v>13</v>
      </c>
      <c r="V223">
        <v>8</v>
      </c>
      <c r="W223">
        <v>53</v>
      </c>
      <c r="Y223" s="27">
        <f>SUM(Tabel2[[#This Row],[V 2]]*10+Tabel2[[#This Row],[GT 2]])/Tabel2[[#This Row],[AW 2]]*10+Tabel2[[#This Row],[BONUS 2]]</f>
        <v>102.30769230769229</v>
      </c>
      <c r="AA223">
        <v>1</v>
      </c>
      <c r="AE223" s="27">
        <f>SUM(Tabel2[[#This Row],[V 3]]*10+Tabel2[[#This Row],[GT 3]])/Tabel2[[#This Row],[AW 3]]*10+Tabel2[[#This Row],[BONUS 3]]</f>
        <v>0</v>
      </c>
      <c r="AG223">
        <v>1</v>
      </c>
      <c r="AK223" s="27">
        <f>SUM(Tabel2[[#This Row],[V 4]]*10+Tabel2[[#This Row],[GT 4]])/Tabel2[[#This Row],[AW 4]]*10+Tabel2[[#This Row],[BONUS 4]]</f>
        <v>0</v>
      </c>
      <c r="AM223">
        <v>1</v>
      </c>
      <c r="AQ223" s="27">
        <f>SUM(Tabel2[[#This Row],[V 5]]*10+Tabel2[[#This Row],[GT 5]])/Tabel2[[#This Row],[AW 5]]*10+Tabel2[[#This Row],[BONUS 5]]</f>
        <v>0</v>
      </c>
      <c r="AS223">
        <v>1</v>
      </c>
      <c r="AW223" s="27">
        <f>SUM(Tabel2[[#This Row],[V 6]]*10+Tabel2[[#This Row],[GT 6]])/Tabel2[[#This Row],[AW 6]]*10+Tabel2[[#This Row],[BONUS 6]]</f>
        <v>0</v>
      </c>
      <c r="AY223">
        <v>1</v>
      </c>
      <c r="BC223" s="27">
        <f>SUM(Tabel2[[#This Row],[V 7]]*10+Tabel2[[#This Row],[GT 7]])/Tabel2[[#This Row],[AW 7]]*10+Tabel2[[#This Row],[BONUS 7]]</f>
        <v>0</v>
      </c>
      <c r="BE223">
        <v>1</v>
      </c>
      <c r="BI223" s="27">
        <f>SUM(Tabel2[[#This Row],[V 8]]*10+Tabel2[[#This Row],[GT 8]])/Tabel2[[#This Row],[AW 8]]*10+Tabel2[[#This Row],[BONUS 8]]</f>
        <v>0</v>
      </c>
      <c r="BK223">
        <v>1</v>
      </c>
      <c r="BO223" s="27">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3" s="22">
        <v>1000</v>
      </c>
      <c r="BX223" s="30">
        <f>Tabel2[[#This Row],[Diploma]]-Tabel2[[#This Row],[Uitgeschreven]]</f>
        <v>0</v>
      </c>
      <c r="BY223" s="14" t="str">
        <f t="shared" si="6"/>
        <v>geen actie</v>
      </c>
    </row>
    <row r="224" spans="1:81" x14ac:dyDescent="0.3">
      <c r="A224" s="22" t="s">
        <v>283</v>
      </c>
      <c r="B224" s="22" t="s">
        <v>165</v>
      </c>
      <c r="D224" s="22" t="s">
        <v>746</v>
      </c>
      <c r="E224" t="s">
        <v>308</v>
      </c>
      <c r="F224" s="22">
        <v>116964</v>
      </c>
      <c r="G224" t="s">
        <v>285</v>
      </c>
      <c r="H224" s="163">
        <f>Tabel2[[#This Row],[pnt t/m 2021/22]]+Tabel2[[#This Row],[pnt 2022/2023]]</f>
        <v>136</v>
      </c>
      <c r="I224">
        <v>2006</v>
      </c>
      <c r="J224">
        <v>2022</v>
      </c>
      <c r="K224" s="24">
        <f>Tabel2[[#This Row],[ijkdatum]]-Tabel2[[#This Row],[Geboren]]</f>
        <v>16</v>
      </c>
      <c r="L224" s="159">
        <f>Tabel2[[#This Row],[TTL 1]]+Tabel2[[#This Row],[TTL 2]]+Tabel2[[#This Row],[TTL 3]]+Tabel2[[#This Row],[TTL 4]]+Tabel2[[#This Row],[TTL 5]]+Tabel2[[#This Row],[TTL 6]]+Tabel2[[#This Row],[TTL 7]]+Tabel2[[#This Row],[TTL 8]]+Tabel2[[#This Row],[TTL 9]]+Tabel2[[#This Row],[TTL 10]]</f>
        <v>0</v>
      </c>
      <c r="M224" s="160">
        <v>136</v>
      </c>
      <c r="N224" s="31"/>
      <c r="O224">
        <v>1</v>
      </c>
      <c r="S224" s="27">
        <f>SUM(Tabel2[[#This Row],[V 1]]*10+Tabel2[[#This Row],[GT 1]])/Tabel2[[#This Row],[AW 1]]*10+Tabel2[[#This Row],[BONUS 1]]</f>
        <v>0</v>
      </c>
      <c r="U224">
        <v>1</v>
      </c>
      <c r="Y224" s="27">
        <f>SUM(Tabel2[[#This Row],[V 2]]*10+Tabel2[[#This Row],[GT 2]])/Tabel2[[#This Row],[AW 2]]*10+Tabel2[[#This Row],[BONUS 2]]</f>
        <v>0</v>
      </c>
      <c r="AA224">
        <v>1</v>
      </c>
      <c r="AE224" s="27">
        <f>SUM(Tabel2[[#This Row],[V 3]]*10+Tabel2[[#This Row],[GT 3]])/Tabel2[[#This Row],[AW 3]]*10+Tabel2[[#This Row],[BONUS 3]]</f>
        <v>0</v>
      </c>
      <c r="AG224">
        <v>1</v>
      </c>
      <c r="AK224" s="27">
        <f>SUM(Tabel2[[#This Row],[V 4]]*10+Tabel2[[#This Row],[GT 4]])/Tabel2[[#This Row],[AW 4]]*10+Tabel2[[#This Row],[BONUS 4]]</f>
        <v>0</v>
      </c>
      <c r="AM224">
        <v>1</v>
      </c>
      <c r="AQ224" s="27">
        <f>SUM(Tabel2[[#This Row],[V 5]]*10+Tabel2[[#This Row],[GT 5]])/Tabel2[[#This Row],[AW 5]]*10+Tabel2[[#This Row],[BONUS 5]]</f>
        <v>0</v>
      </c>
      <c r="AS224">
        <v>1</v>
      </c>
      <c r="AW224" s="27">
        <f>SUM(Tabel2[[#This Row],[V 6]]*10+Tabel2[[#This Row],[GT 6]])/Tabel2[[#This Row],[AW 6]]*10+Tabel2[[#This Row],[BONUS 6]]</f>
        <v>0</v>
      </c>
      <c r="AY224">
        <v>1</v>
      </c>
      <c r="BC224" s="27">
        <f>SUM(Tabel2[[#This Row],[V 7]]*10+Tabel2[[#This Row],[GT 7]])/Tabel2[[#This Row],[AW 7]]*10+Tabel2[[#This Row],[BONUS 7]]</f>
        <v>0</v>
      </c>
      <c r="BE224">
        <v>1</v>
      </c>
      <c r="BI224" s="27">
        <f>SUM(Tabel2[[#This Row],[V 8]]*10+Tabel2[[#This Row],[GT 8]])/Tabel2[[#This Row],[AW 8]]*10+Tabel2[[#This Row],[BONUS 8]]</f>
        <v>0</v>
      </c>
      <c r="BK224">
        <v>1</v>
      </c>
      <c r="BO224" s="27">
        <f>SUM(Tabel2[[#This Row],[V 9]]*10+Tabel2[[#This Row],[GT 9]])/Tabel2[[#This Row],[AW 9]]*10+Tabel2[[#This Row],[BONUS 9]]</f>
        <v>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4" s="22">
        <v>0</v>
      </c>
      <c r="BX224" s="30">
        <f>Tabel2[[#This Row],[Diploma]]-Tabel2[[#This Row],[Uitgeschreven]]</f>
        <v>0</v>
      </c>
      <c r="BY224" s="14" t="str">
        <f t="shared" si="6"/>
        <v>geen actie</v>
      </c>
    </row>
    <row r="225" spans="1:77" x14ac:dyDescent="0.3">
      <c r="A225" s="22" t="s">
        <v>206</v>
      </c>
      <c r="B225" s="22" t="s">
        <v>165</v>
      </c>
      <c r="D225" s="22" t="s">
        <v>746</v>
      </c>
      <c r="E225" t="s">
        <v>243</v>
      </c>
      <c r="F225" s="22">
        <v>119645</v>
      </c>
      <c r="G225" t="s">
        <v>23</v>
      </c>
      <c r="H225" s="163">
        <f>Tabel2[[#This Row],[pnt t/m 2021/22]]+Tabel2[[#This Row],[pnt 2022/2023]]</f>
        <v>100</v>
      </c>
      <c r="I225">
        <v>2010</v>
      </c>
      <c r="J225">
        <v>2022</v>
      </c>
      <c r="K225" s="24">
        <f>Tabel2[[#This Row],[ijkdatum]]-Tabel2[[#This Row],[Geboren]]</f>
        <v>12</v>
      </c>
      <c r="L225" s="159">
        <f>Tabel2[[#This Row],[TTL 1]]+Tabel2[[#This Row],[TTL 2]]+Tabel2[[#This Row],[TTL 3]]+Tabel2[[#This Row],[TTL 4]]+Tabel2[[#This Row],[TTL 5]]+Tabel2[[#This Row],[TTL 6]]+Tabel2[[#This Row],[TTL 7]]+Tabel2[[#This Row],[TTL 8]]+Tabel2[[#This Row],[TTL 9]]+Tabel2[[#This Row],[TTL 10]]</f>
        <v>0</v>
      </c>
      <c r="M225" s="160">
        <v>100</v>
      </c>
      <c r="N225" s="31"/>
      <c r="O225">
        <v>1</v>
      </c>
      <c r="S225" s="27">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G225">
        <v>1</v>
      </c>
      <c r="AK225" s="27">
        <f>SUM(Tabel2[[#This Row],[V 4]]*10+Tabel2[[#This Row],[GT 4]])/Tabel2[[#This Row],[AW 4]]*10+Tabel2[[#This Row],[BONUS 4]]</f>
        <v>0</v>
      </c>
      <c r="AM225">
        <v>1</v>
      </c>
      <c r="AQ225" s="27">
        <f>SUM(Tabel2[[#This Row],[V 5]]*10+Tabel2[[#This Row],[GT 5]])/Tabel2[[#This Row],[AW 5]]*10+Tabel2[[#This Row],[BONUS 5]]</f>
        <v>0</v>
      </c>
      <c r="AS225">
        <v>1</v>
      </c>
      <c r="AW225" s="27">
        <f>SUM(Tabel2[[#This Row],[V 6]]*10+Tabel2[[#This Row],[GT 6]])/Tabel2[[#This Row],[AW 6]]*10+Tabel2[[#This Row],[BONUS 6]]</f>
        <v>0</v>
      </c>
      <c r="AY225">
        <v>1</v>
      </c>
      <c r="BC225" s="27">
        <f>SUM(Tabel2[[#This Row],[V 7]]*10+Tabel2[[#This Row],[GT 7]])/Tabel2[[#This Row],[AW 7]]*10+Tabel2[[#This Row],[BONUS 7]]</f>
        <v>0</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30">
        <f>Tabel2[[#This Row],[Diploma]]-Tabel2[[#This Row],[Uitgeschreven]]</f>
        <v>0</v>
      </c>
      <c r="BY225" s="14" t="str">
        <f t="shared" si="6"/>
        <v>geen actie</v>
      </c>
    </row>
    <row r="226" spans="1:77" x14ac:dyDescent="0.3">
      <c r="A226" s="22" t="s">
        <v>205</v>
      </c>
      <c r="B226" s="22" t="s">
        <v>165</v>
      </c>
      <c r="D226" s="22" t="s">
        <v>746</v>
      </c>
      <c r="E226" t="s">
        <v>204</v>
      </c>
      <c r="F226" s="22">
        <v>116634</v>
      </c>
      <c r="G226" t="s">
        <v>29</v>
      </c>
      <c r="H226" s="163">
        <f>Tabel2[[#This Row],[pnt t/m 2021/22]]+Tabel2[[#This Row],[pnt 2022/2023]]</f>
        <v>2068.4126984126983</v>
      </c>
      <c r="I226">
        <v>2006</v>
      </c>
      <c r="J226">
        <v>2022</v>
      </c>
      <c r="K226" s="24">
        <f>Tabel2[[#This Row],[ijkdatum]]-Tabel2[[#This Row],[Geboren]]</f>
        <v>16</v>
      </c>
      <c r="L226" s="159">
        <f>Tabel2[[#This Row],[TTL 1]]+Tabel2[[#This Row],[TTL 2]]+Tabel2[[#This Row],[TTL 3]]+Tabel2[[#This Row],[TTL 4]]+Tabel2[[#This Row],[TTL 5]]+Tabel2[[#This Row],[TTL 6]]+Tabel2[[#This Row],[TTL 7]]+Tabel2[[#This Row],[TTL 8]]+Tabel2[[#This Row],[TTL 9]]+Tabel2[[#This Row],[TTL 10]]</f>
        <v>0</v>
      </c>
      <c r="M226" s="160">
        <v>2068.4126984126983</v>
      </c>
      <c r="N226" s="31"/>
      <c r="O226">
        <v>1</v>
      </c>
      <c r="S226" s="27">
        <f>SUM(Tabel2[[#This Row],[V 1]]*10+Tabel2[[#This Row],[GT 1]])/Tabel2[[#This Row],[AW 1]]*10+Tabel2[[#This Row],[BONUS 1]]</f>
        <v>0</v>
      </c>
      <c r="U226">
        <v>1</v>
      </c>
      <c r="Y226" s="27">
        <f>SUM(Tabel2[[#This Row],[V 2]]*10+Tabel2[[#This Row],[GT 2]])/Tabel2[[#This Row],[AW 2]]*10+Tabel2[[#This Row],[BONUS 2]]</f>
        <v>0</v>
      </c>
      <c r="AA226">
        <v>1</v>
      </c>
      <c r="AE226" s="27">
        <f>SUM(Tabel2[[#This Row],[V 3]]*10+Tabel2[[#This Row],[GT 3]])/Tabel2[[#This Row],[AW 3]]*10+Tabel2[[#This Row],[BONUS 3]]</f>
        <v>0</v>
      </c>
      <c r="AG226">
        <v>1</v>
      </c>
      <c r="AK226" s="27">
        <f>SUM(Tabel2[[#This Row],[V 4]]*10+Tabel2[[#This Row],[GT 4]])/Tabel2[[#This Row],[AW 4]]*10+Tabel2[[#This Row],[BONUS 4]]</f>
        <v>0</v>
      </c>
      <c r="AM226">
        <v>1</v>
      </c>
      <c r="AQ226" s="27">
        <f>SUM(Tabel2[[#This Row],[V 5]]*10+Tabel2[[#This Row],[GT 5]])/Tabel2[[#This Row],[AW 5]]*10+Tabel2[[#This Row],[BONUS 5]]</f>
        <v>0</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26" s="22">
        <v>2000</v>
      </c>
      <c r="BX226" s="30">
        <f>Tabel2[[#This Row],[Diploma]]-Tabel2[[#This Row],[Uitgeschreven]]</f>
        <v>0</v>
      </c>
      <c r="BY226" s="14" t="str">
        <f t="shared" si="6"/>
        <v>geen actie</v>
      </c>
    </row>
    <row r="227" spans="1:77" x14ac:dyDescent="0.3">
      <c r="A227" s="22" t="s">
        <v>309</v>
      </c>
      <c r="B227" s="22" t="s">
        <v>165</v>
      </c>
      <c r="D227" s="22" t="s">
        <v>746</v>
      </c>
      <c r="E227" t="s">
        <v>328</v>
      </c>
      <c r="F227" s="22">
        <v>118847</v>
      </c>
      <c r="G227" t="s">
        <v>72</v>
      </c>
      <c r="H227" s="163">
        <f>Tabel2[[#This Row],[pnt t/m 2021/22]]+Tabel2[[#This Row],[pnt 2022/2023]]</f>
        <v>207.11111111111109</v>
      </c>
      <c r="I227">
        <v>2010</v>
      </c>
      <c r="J227">
        <v>2022</v>
      </c>
      <c r="K227" s="24">
        <f>Tabel2[[#This Row],[ijkdatum]]-Tabel2[[#This Row],[Geboren]]</f>
        <v>12</v>
      </c>
      <c r="L227" s="159">
        <f>Tabel2[[#This Row],[TTL 1]]+Tabel2[[#This Row],[TTL 2]]+Tabel2[[#This Row],[TTL 3]]+Tabel2[[#This Row],[TTL 4]]+Tabel2[[#This Row],[TTL 5]]+Tabel2[[#This Row],[TTL 6]]+Tabel2[[#This Row],[TTL 7]]+Tabel2[[#This Row],[TTL 8]]+Tabel2[[#This Row],[TTL 9]]+Tabel2[[#This Row],[TTL 10]]</f>
        <v>0</v>
      </c>
      <c r="M227" s="160">
        <v>207.11111111111109</v>
      </c>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 t="shared" si="6"/>
        <v>geen actie</v>
      </c>
    </row>
    <row r="228" spans="1:77" x14ac:dyDescent="0.3">
      <c r="A228" s="22" t="s">
        <v>205</v>
      </c>
      <c r="B228" s="22" t="s">
        <v>165</v>
      </c>
      <c r="D228" s="22" t="s">
        <v>749</v>
      </c>
      <c r="E228" t="s">
        <v>244</v>
      </c>
      <c r="F228" s="22">
        <v>118518</v>
      </c>
      <c r="G228" t="s">
        <v>29</v>
      </c>
      <c r="H228" s="163">
        <f>Tabel2[[#This Row],[pnt t/m 2021/22]]+Tabel2[[#This Row],[pnt 2022/2023]]</f>
        <v>1806.3333333333335</v>
      </c>
      <c r="I228">
        <v>2010</v>
      </c>
      <c r="J228">
        <v>2022</v>
      </c>
      <c r="K228" s="24">
        <f>Tabel2[[#This Row],[ijkdatum]]-Tabel2[[#This Row],[Geboren]]</f>
        <v>12</v>
      </c>
      <c r="L228" s="159">
        <f>Tabel2[[#This Row],[TTL 1]]+Tabel2[[#This Row],[TTL 2]]+Tabel2[[#This Row],[TTL 3]]+Tabel2[[#This Row],[TTL 4]]+Tabel2[[#This Row],[TTL 5]]+Tabel2[[#This Row],[TTL 6]]+Tabel2[[#This Row],[TTL 7]]+Tabel2[[#This Row],[TTL 8]]+Tabel2[[#This Row],[TTL 9]]+Tabel2[[#This Row],[TTL 10]]</f>
        <v>325.47619047619048</v>
      </c>
      <c r="M228" s="167">
        <v>1480.8571428571429</v>
      </c>
      <c r="N228" s="31">
        <v>16</v>
      </c>
      <c r="O228">
        <v>8</v>
      </c>
      <c r="P228">
        <v>5</v>
      </c>
      <c r="Q228">
        <v>30</v>
      </c>
      <c r="S228" s="27">
        <f>SUM(Tabel2[[#This Row],[V 1]]*10+Tabel2[[#This Row],[GT 1]])/Tabel2[[#This Row],[AW 1]]*10+Tabel2[[#This Row],[BONUS 1]]</f>
        <v>100</v>
      </c>
      <c r="U228">
        <v>1</v>
      </c>
      <c r="Y228" s="27">
        <f>SUM(Tabel2[[#This Row],[V 2]]*10+Tabel2[[#This Row],[GT 2]])/Tabel2[[#This Row],[AW 2]]*10+Tabel2[[#This Row],[BONUS 2]]</f>
        <v>0</v>
      </c>
      <c r="Z228">
        <v>8</v>
      </c>
      <c r="AA228">
        <v>8</v>
      </c>
      <c r="AB228">
        <v>3</v>
      </c>
      <c r="AC228">
        <v>22</v>
      </c>
      <c r="AE228" s="27">
        <f>SUM(Tabel2[[#This Row],[V 3]]*10+Tabel2[[#This Row],[GT 3]])/Tabel2[[#This Row],[AW 3]]*10+Tabel2[[#This Row],[BONUS 3]]</f>
        <v>65</v>
      </c>
      <c r="AF228">
        <v>9</v>
      </c>
      <c r="AG228">
        <v>6</v>
      </c>
      <c r="AH228">
        <v>3</v>
      </c>
      <c r="AI228">
        <v>20</v>
      </c>
      <c r="AK228" s="27">
        <f>SUM(Tabel2[[#This Row],[V 4]]*10+Tabel2[[#This Row],[GT 4]])/Tabel2[[#This Row],[AW 4]]*10+Tabel2[[#This Row],[BONUS 4]]</f>
        <v>83.333333333333343</v>
      </c>
      <c r="AL228">
        <v>7</v>
      </c>
      <c r="AM228">
        <v>7</v>
      </c>
      <c r="AN228">
        <v>3</v>
      </c>
      <c r="AO228">
        <v>24</v>
      </c>
      <c r="AQ228" s="27">
        <f>SUM(Tabel2[[#This Row],[V 5]]*10+Tabel2[[#This Row],[GT 5]])/Tabel2[[#This Row],[AW 5]]*10+Tabel2[[#This Row],[BONUS 5]]</f>
        <v>77.142857142857139</v>
      </c>
      <c r="AS228">
        <v>1</v>
      </c>
      <c r="AW228" s="27">
        <f>SUM(Tabel2[[#This Row],[V 6]]*10+Tabel2[[#This Row],[GT 6]])/Tabel2[[#This Row],[AW 6]]*10+Tabel2[[#This Row],[BONUS 6]]</f>
        <v>0</v>
      </c>
      <c r="AY228">
        <v>1</v>
      </c>
      <c r="BC228" s="27">
        <f>SUM(Tabel2[[#This Row],[V 7]]*10+Tabel2[[#This Row],[GT 7]])/Tabel2[[#This Row],[AW 7]]*10+Tabel2[[#This Row],[BONUS 7]]</f>
        <v>0</v>
      </c>
      <c r="BE228">
        <v>1</v>
      </c>
      <c r="BI228" s="27">
        <f>SUM(Tabel2[[#This Row],[V 8]]*10+Tabel2[[#This Row],[GT 8]])/Tabel2[[#This Row],[AW 8]]*10+Tabel2[[#This Row],[BONUS 8]]</f>
        <v>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28" s="22">
        <v>1500</v>
      </c>
      <c r="BX228" s="30">
        <f>Tabel2[[#This Row],[Diploma]]-Tabel2[[#This Row],[Uitgeschreven]]</f>
        <v>0</v>
      </c>
      <c r="BY228" s="14" t="str">
        <f t="shared" si="6"/>
        <v>geen actie</v>
      </c>
    </row>
    <row r="229" spans="1:77" x14ac:dyDescent="0.3">
      <c r="A229" s="22" t="s">
        <v>309</v>
      </c>
      <c r="B229" s="22" t="s">
        <v>165</v>
      </c>
      <c r="D229" s="22" t="s">
        <v>749</v>
      </c>
      <c r="E229" t="s">
        <v>329</v>
      </c>
      <c r="F229" s="22">
        <v>119318</v>
      </c>
      <c r="G229" t="s">
        <v>285</v>
      </c>
      <c r="H229" s="163">
        <f>Tabel2[[#This Row],[pnt t/m 2021/22]]+Tabel2[[#This Row],[pnt 2022/2023]]</f>
        <v>1294.3452380952381</v>
      </c>
      <c r="I229">
        <v>2012</v>
      </c>
      <c r="J229">
        <v>2022</v>
      </c>
      <c r="K229" s="24">
        <f>Tabel2[[#This Row],[ijkdatum]]-Tabel2[[#This Row],[Geboren]]</f>
        <v>10</v>
      </c>
      <c r="L229" s="159">
        <f>Tabel2[[#This Row],[TTL 1]]+Tabel2[[#This Row],[TTL 2]]+Tabel2[[#This Row],[TTL 3]]+Tabel2[[#This Row],[TTL 4]]+Tabel2[[#This Row],[TTL 5]]+Tabel2[[#This Row],[TTL 6]]+Tabel2[[#This Row],[TTL 7]]+Tabel2[[#This Row],[TTL 8]]+Tabel2[[#This Row],[TTL 9]]+Tabel2[[#This Row],[TTL 10]]</f>
        <v>613.65079365079362</v>
      </c>
      <c r="M229" s="160">
        <v>680.69444444444446</v>
      </c>
      <c r="N229" s="31">
        <v>4</v>
      </c>
      <c r="O229">
        <v>11</v>
      </c>
      <c r="P229">
        <v>11</v>
      </c>
      <c r="Q229">
        <v>55</v>
      </c>
      <c r="S229" s="27">
        <f>SUM(Tabel2[[#This Row],[V 1]]*10+Tabel2[[#This Row],[GT 1]])/Tabel2[[#This Row],[AW 1]]*10+Tabel2[[#This Row],[BONUS 1]]</f>
        <v>150</v>
      </c>
      <c r="U229">
        <v>1</v>
      </c>
      <c r="Y229" s="27">
        <f>SUM(Tabel2[[#This Row],[V 2]]*10+Tabel2[[#This Row],[GT 2]])/Tabel2[[#This Row],[AW 2]]*10+Tabel2[[#This Row],[BONUS 2]]</f>
        <v>0</v>
      </c>
      <c r="Z229">
        <v>3</v>
      </c>
      <c r="AA229">
        <v>9</v>
      </c>
      <c r="AB229">
        <v>3</v>
      </c>
      <c r="AC229">
        <v>35</v>
      </c>
      <c r="AE229" s="27">
        <f>SUM(Tabel2[[#This Row],[V 3]]*10+Tabel2[[#This Row],[GT 3]])/Tabel2[[#This Row],[AW 3]]*10+Tabel2[[#This Row],[BONUS 3]]</f>
        <v>72.222222222222229</v>
      </c>
      <c r="AF229">
        <v>1</v>
      </c>
      <c r="AG229">
        <v>7</v>
      </c>
      <c r="AH229">
        <v>6</v>
      </c>
      <c r="AI229">
        <v>32</v>
      </c>
      <c r="AK229" s="27">
        <f>SUM(Tabel2[[#This Row],[V 4]]*10+Tabel2[[#This Row],[GT 4]])/Tabel2[[#This Row],[AW 4]]*10+Tabel2[[#This Row],[BONUS 4]]</f>
        <v>131.42857142857142</v>
      </c>
      <c r="AL229">
        <v>4</v>
      </c>
      <c r="AM229">
        <v>9</v>
      </c>
      <c r="AN229">
        <v>6</v>
      </c>
      <c r="AO229">
        <v>39</v>
      </c>
      <c r="AQ229" s="27">
        <f>SUM(Tabel2[[#This Row],[V 5]]*10+Tabel2[[#This Row],[GT 5]])/Tabel2[[#This Row],[AW 5]]*10+Tabel2[[#This Row],[BONUS 5]]</f>
        <v>110</v>
      </c>
      <c r="AR229">
        <v>3</v>
      </c>
      <c r="AS229">
        <v>9</v>
      </c>
      <c r="AT229">
        <v>9</v>
      </c>
      <c r="AU229">
        <v>45</v>
      </c>
      <c r="AW229" s="27">
        <f>SUM(Tabel2[[#This Row],[V 6]]*10+Tabel2[[#This Row],[GT 6]])/Tabel2[[#This Row],[AW 6]]*10+Tabel2[[#This Row],[BONUS 6]]</f>
        <v>150</v>
      </c>
      <c r="AY229">
        <v>1</v>
      </c>
      <c r="BC229" s="27">
        <f>SUM(Tabel2[[#This Row],[V 7]]*10+Tabel2[[#This Row],[GT 7]])/Tabel2[[#This Row],[AW 7]]*10+Tabel2[[#This Row],[BONUS 7]]</f>
        <v>0</v>
      </c>
      <c r="BE229">
        <v>1</v>
      </c>
      <c r="BI229" s="27">
        <f>SUM(Tabel2[[#This Row],[V 8]]*10+Tabel2[[#This Row],[GT 8]])/Tabel2[[#This Row],[AW 8]]*10+Tabel2[[#This Row],[BONUS 8]]</f>
        <v>0</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9" s="22">
        <v>1000</v>
      </c>
      <c r="BX229" s="30">
        <f>Tabel2[[#This Row],[Diploma]]-Tabel2[[#This Row],[Uitgeschreven]]</f>
        <v>0</v>
      </c>
      <c r="BY229" s="14" t="str">
        <f t="shared" si="6"/>
        <v>geen actie</v>
      </c>
    </row>
    <row r="230" spans="1:77" x14ac:dyDescent="0.3">
      <c r="A230" s="22" t="s">
        <v>270</v>
      </c>
      <c r="D230" s="22" t="s">
        <v>747</v>
      </c>
      <c r="E230" t="s">
        <v>759</v>
      </c>
      <c r="G230" t="s">
        <v>53</v>
      </c>
      <c r="H230" s="166">
        <f>Tabel2[[#This Row],[pnt t/m 2021/22]]+Tabel2[[#This Row],[pnt 2022/2023]]</f>
        <v>104.28571428571429</v>
      </c>
      <c r="I230">
        <v>2010</v>
      </c>
      <c r="J230">
        <v>2022</v>
      </c>
      <c r="K230" s="24">
        <f>Tabel2[[#This Row],[ijkdatum]]-Tabel2[[#This Row],[Geboren]]</f>
        <v>12</v>
      </c>
      <c r="L230" s="157">
        <f>Tabel2[[#This Row],[TTL 1]]+Tabel2[[#This Row],[TTL 2]]+Tabel2[[#This Row],[TTL 3]]+Tabel2[[#This Row],[TTL 4]]+Tabel2[[#This Row],[TTL 5]]+Tabel2[[#This Row],[TTL 6]]+Tabel2[[#This Row],[TTL 7]]+Tabel2[[#This Row],[TTL 8]]+Tabel2[[#This Row],[TTL 9]]+Tabel2[[#This Row],[TTL 10]]</f>
        <v>104.28571428571429</v>
      </c>
      <c r="M230" s="157"/>
      <c r="N230" s="31"/>
      <c r="O230">
        <v>1</v>
      </c>
      <c r="S230" s="157">
        <f>SUM(Tabel2[[#This Row],[V 1]]*10+Tabel2[[#This Row],[GT 1]])/Tabel2[[#This Row],[AW 1]]*10+Tabel2[[#This Row],[BONUS 1]]</f>
        <v>0</v>
      </c>
      <c r="U230">
        <v>1</v>
      </c>
      <c r="Y230" s="157">
        <f>SUM(Tabel2[[#This Row],[V 2]]*10+Tabel2[[#This Row],[GT 2]])/Tabel2[[#This Row],[AW 2]]*10+Tabel2[[#This Row],[BONUS 2]]</f>
        <v>0</v>
      </c>
      <c r="AA230">
        <v>1</v>
      </c>
      <c r="AE230" s="157">
        <f>SUM(Tabel2[[#This Row],[V 3]]*10+Tabel2[[#This Row],[GT 3]])/Tabel2[[#This Row],[AW 3]]*10+Tabel2[[#This Row],[BONUS 3]]</f>
        <v>0</v>
      </c>
      <c r="AG230">
        <v>1</v>
      </c>
      <c r="AK230" s="157">
        <f>SUM(Tabel2[[#This Row],[V 4]]*10+Tabel2[[#This Row],[GT 4]])/Tabel2[[#This Row],[AW 4]]*10+Tabel2[[#This Row],[BONUS 4]]</f>
        <v>0</v>
      </c>
      <c r="AM230">
        <v>1</v>
      </c>
      <c r="AQ230" s="157">
        <f>SUM(Tabel2[[#This Row],[V 5]]*10+Tabel2[[#This Row],[GT 5]])/Tabel2[[#This Row],[AW 5]]*10+Tabel2[[#This Row],[BONUS 5]]</f>
        <v>0</v>
      </c>
      <c r="AS230">
        <v>1</v>
      </c>
      <c r="AW230" s="157">
        <f>SUM(Tabel2[[#This Row],[V 6]]*10+Tabel2[[#This Row],[GT 6]])/Tabel2[[#This Row],[AW 6]]*10+Tabel2[[#This Row],[BONUS 6]]</f>
        <v>0</v>
      </c>
      <c r="AX230" t="s">
        <v>765</v>
      </c>
      <c r="AY230">
        <v>14</v>
      </c>
      <c r="AZ230">
        <v>9</v>
      </c>
      <c r="BA230">
        <v>56</v>
      </c>
      <c r="BC230" s="166">
        <f>SUM(Tabel2[[#This Row],[V 7]]*10+Tabel2[[#This Row],[GT 7]])/Tabel2[[#This Row],[AW 7]]*10+Tabel2[[#This Row],[BONUS 7]]</f>
        <v>104.28571428571429</v>
      </c>
      <c r="BE230">
        <v>1</v>
      </c>
      <c r="BI230" s="157">
        <f>SUM(Tabel2[[#This Row],[V 8]]*10+Tabel2[[#This Row],[GT 8]])/Tabel2[[#This Row],[AW 8]]*10+Tabel2[[#This Row],[BONUS 8]]</f>
        <v>0</v>
      </c>
      <c r="BK230">
        <v>1</v>
      </c>
      <c r="BO230" s="157">
        <f>SUM(Tabel2[[#This Row],[V 9]]*10+Tabel2[[#This Row],[GT 9]])/Tabel2[[#This Row],[AW 9]]*10+Tabel2[[#This Row],[BONUS 9]]</f>
        <v>0</v>
      </c>
      <c r="BQ230">
        <v>1</v>
      </c>
      <c r="BU230" s="23">
        <f>SUM(Tabel2[[#This Row],[V 10]]*10+Tabel2[[#This Row],[GT 10]])/Tabel2[[#This Row],[AW 10]]*10+Tabel2[[#This Row],[BONUS 10]]</f>
        <v>0</v>
      </c>
      <c r="BV23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22">
        <f>Tabel2[[#This Row],[Diploma]]-Tabel2[[#This Row],[Uitgeschreven]]</f>
        <v>0</v>
      </c>
      <c r="BY230" s="22" t="str">
        <f t="shared" si="6"/>
        <v>geen actie</v>
      </c>
    </row>
    <row r="231" spans="1:77" x14ac:dyDescent="0.3">
      <c r="A231" s="22" t="s">
        <v>246</v>
      </c>
      <c r="B231" s="22" t="s">
        <v>165</v>
      </c>
      <c r="D231" s="22" t="s">
        <v>747</v>
      </c>
      <c r="E231" t="s">
        <v>269</v>
      </c>
      <c r="F231" s="22">
        <v>118074</v>
      </c>
      <c r="G231" t="s">
        <v>43</v>
      </c>
      <c r="H231" s="163">
        <f>Tabel2[[#This Row],[pnt t/m 2021/22]]+Tabel2[[#This Row],[pnt 2022/2023]]</f>
        <v>1438.3888888888889</v>
      </c>
      <c r="I231">
        <v>2009</v>
      </c>
      <c r="J231">
        <v>2022</v>
      </c>
      <c r="K231" s="24">
        <f>Tabel2[[#This Row],[ijkdatum]]-Tabel2[[#This Row],[Geboren]]</f>
        <v>13</v>
      </c>
      <c r="L231" s="159">
        <f>Tabel2[[#This Row],[TTL 1]]+Tabel2[[#This Row],[TTL 2]]+Tabel2[[#This Row],[TTL 3]]+Tabel2[[#This Row],[TTL 4]]+Tabel2[[#This Row],[TTL 5]]+Tabel2[[#This Row],[TTL 6]]+Tabel2[[#This Row],[TTL 7]]+Tabel2[[#This Row],[TTL 8]]+Tabel2[[#This Row],[TTL 9]]+Tabel2[[#This Row],[TTL 10]]</f>
        <v>224</v>
      </c>
      <c r="M231" s="160">
        <v>1214.3888888888889</v>
      </c>
      <c r="N231" s="31">
        <v>7</v>
      </c>
      <c r="O231">
        <v>10</v>
      </c>
      <c r="P231">
        <v>8</v>
      </c>
      <c r="Q231">
        <v>44</v>
      </c>
      <c r="S231" s="27">
        <f>SUM(Tabel2[[#This Row],[V 1]]*10+Tabel2[[#This Row],[GT 1]])/Tabel2[[#This Row],[AW 1]]*10+Tabel2[[#This Row],[BONUS 1]]</f>
        <v>124</v>
      </c>
      <c r="U231">
        <v>1</v>
      </c>
      <c r="Y231" s="27">
        <f>SUM(Tabel2[[#This Row],[V 2]]*10+Tabel2[[#This Row],[GT 2]])/Tabel2[[#This Row],[AW 2]]*10+Tabel2[[#This Row],[BONUS 2]]</f>
        <v>0</v>
      </c>
      <c r="Z231">
        <v>13</v>
      </c>
      <c r="AA231">
        <v>10</v>
      </c>
      <c r="AB231">
        <v>6</v>
      </c>
      <c r="AC231">
        <v>40</v>
      </c>
      <c r="AE231" s="27">
        <f>SUM(Tabel2[[#This Row],[V 3]]*10+Tabel2[[#This Row],[GT 3]])/Tabel2[[#This Row],[AW 3]]*10+Tabel2[[#This Row],[BONUS 3]]</f>
        <v>100</v>
      </c>
      <c r="AG231">
        <v>1</v>
      </c>
      <c r="AK231" s="27">
        <f>SUM(Tabel2[[#This Row],[V 4]]*10+Tabel2[[#This Row],[GT 4]])/Tabel2[[#This Row],[AW 4]]*10+Tabel2[[#This Row],[BONUS 4]]</f>
        <v>0</v>
      </c>
      <c r="AM231">
        <v>1</v>
      </c>
      <c r="AQ231" s="27">
        <f>SUM(Tabel2[[#This Row],[V 5]]*10+Tabel2[[#This Row],[GT 5]])/Tabel2[[#This Row],[AW 5]]*10+Tabel2[[#This Row],[BONUS 5]]</f>
        <v>0</v>
      </c>
      <c r="AS231">
        <v>1</v>
      </c>
      <c r="AW231" s="27">
        <f>SUM(Tabel2[[#This Row],[V 6]]*10+Tabel2[[#This Row],[GT 6]])/Tabel2[[#This Row],[AW 6]]*10+Tabel2[[#This Row],[BONUS 6]]</f>
        <v>0</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1" s="22">
        <v>1000</v>
      </c>
      <c r="BX231" s="30">
        <f>Tabel2[[#This Row],[Diploma]]-Tabel2[[#This Row],[Uitgeschreven]]</f>
        <v>0</v>
      </c>
      <c r="BY231" s="14" t="str">
        <f t="shared" si="6"/>
        <v>geen actie</v>
      </c>
    </row>
    <row r="232" spans="1:77" x14ac:dyDescent="0.3">
      <c r="A232" s="22"/>
      <c r="D232" s="22" t="s">
        <v>746</v>
      </c>
      <c r="H232" s="27">
        <f>Tabel2[[#This Row],[pnt t/m 2021/22]]+Tabel2[[#This Row],[pnt 2022/2023]]</f>
        <v>0</v>
      </c>
      <c r="J232">
        <v>2022</v>
      </c>
      <c r="K232" s="24">
        <f>Tabel2[[#This Row],[ijkdatum]]-Tabel2[[#This Row],[Geboren]]</f>
        <v>2022</v>
      </c>
      <c r="L232" s="167">
        <f>Tabel2[[#This Row],[TTL 1]]+Tabel2[[#This Row],[TTL 2]]+Tabel2[[#This Row],[TTL 3]]+Tabel2[[#This Row],[TTL 4]]+Tabel2[[#This Row],[TTL 5]]+Tabel2[[#This Row],[TTL 6]]+Tabel2[[#This Row],[TTL 7]]+Tabel2[[#This Row],[TTL 8]]+Tabel2[[#This Row],[TTL 9]]+Tabel2[[#This Row],[TTL 10]]</f>
        <v>0</v>
      </c>
      <c r="M232" s="167"/>
      <c r="N232" s="31"/>
      <c r="O232">
        <v>1</v>
      </c>
      <c r="S232" s="167">
        <f>SUM(Tabel2[[#This Row],[V 1]]*10+Tabel2[[#This Row],[GT 1]])/Tabel2[[#This Row],[AW 1]]*10+Tabel2[[#This Row],[BONUS 1]]</f>
        <v>0</v>
      </c>
      <c r="U232">
        <v>1</v>
      </c>
      <c r="Y232" s="167">
        <f>SUM(Tabel2[[#This Row],[V 2]]*10+Tabel2[[#This Row],[GT 2]])/Tabel2[[#This Row],[AW 2]]*10+Tabel2[[#This Row],[BONUS 2]]</f>
        <v>0</v>
      </c>
      <c r="AA232">
        <v>1</v>
      </c>
      <c r="AE232" s="167">
        <f>SUM(Tabel2[[#This Row],[V 3]]*10+Tabel2[[#This Row],[GT 3]])/Tabel2[[#This Row],[AW 3]]*10+Tabel2[[#This Row],[BONUS 3]]</f>
        <v>0</v>
      </c>
      <c r="AG232">
        <v>1</v>
      </c>
      <c r="AK232" s="167">
        <f>SUM(Tabel2[[#This Row],[V 4]]*10+Tabel2[[#This Row],[GT 4]])/Tabel2[[#This Row],[AW 4]]*10+Tabel2[[#This Row],[BONUS 4]]</f>
        <v>0</v>
      </c>
      <c r="AM232">
        <v>1</v>
      </c>
      <c r="AQ232" s="167">
        <f>SUM(Tabel2[[#This Row],[V 5]]*10+Tabel2[[#This Row],[GT 5]])/Tabel2[[#This Row],[AW 5]]*10+Tabel2[[#This Row],[BONUS 5]]</f>
        <v>0</v>
      </c>
      <c r="AS232">
        <v>1</v>
      </c>
      <c r="AW232" s="167">
        <f>SUM(Tabel2[[#This Row],[V 6]]*10+Tabel2[[#This Row],[GT 6]])/Tabel2[[#This Row],[AW 6]]*10+Tabel2[[#This Row],[BONUS 6]]</f>
        <v>0</v>
      </c>
      <c r="AY232">
        <v>1</v>
      </c>
      <c r="BC232" s="167">
        <f>SUM(Tabel2[[#This Row],[V 7]]*10+Tabel2[[#This Row],[GT 7]])/Tabel2[[#This Row],[AW 7]]*10+Tabel2[[#This Row],[BONUS 7]]</f>
        <v>0</v>
      </c>
      <c r="BE232">
        <v>1</v>
      </c>
      <c r="BI232" s="167">
        <f>SUM(Tabel2[[#This Row],[V 8]]*10+Tabel2[[#This Row],[GT 8]])/Tabel2[[#This Row],[AW 8]]*10+Tabel2[[#This Row],[BONUS 8]]</f>
        <v>0</v>
      </c>
      <c r="BK232">
        <v>1</v>
      </c>
      <c r="BO232" s="16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2" s="22">
        <v>0</v>
      </c>
      <c r="BX232" s="22">
        <f>Tabel2[[#This Row],[Diploma]]-Tabel2[[#This Row],[Uitgeschreven]]</f>
        <v>0</v>
      </c>
      <c r="BY232" s="22" t="str">
        <f t="shared" si="6"/>
        <v>geen actie</v>
      </c>
    </row>
    <row r="233" spans="1:77" x14ac:dyDescent="0.3">
      <c r="A233" s="22"/>
      <c r="D233" s="22" t="s">
        <v>746</v>
      </c>
      <c r="H233" s="27">
        <f>Tabel2[[#This Row],[pnt t/m 2021/22]]+Tabel2[[#This Row],[pnt 2022/2023]]</f>
        <v>0</v>
      </c>
      <c r="J233">
        <v>2022</v>
      </c>
      <c r="K233" s="24">
        <f>Tabel2[[#This Row],[ijkdatum]]-Tabel2[[#This Row],[Geboren]]</f>
        <v>2022</v>
      </c>
      <c r="L233" s="167">
        <f>Tabel2[[#This Row],[TTL 1]]+Tabel2[[#This Row],[TTL 2]]+Tabel2[[#This Row],[TTL 3]]+Tabel2[[#This Row],[TTL 4]]+Tabel2[[#This Row],[TTL 5]]+Tabel2[[#This Row],[TTL 6]]+Tabel2[[#This Row],[TTL 7]]+Tabel2[[#This Row],[TTL 8]]+Tabel2[[#This Row],[TTL 9]]+Tabel2[[#This Row],[TTL 10]]</f>
        <v>0</v>
      </c>
      <c r="M233" s="167"/>
      <c r="N233" s="31"/>
      <c r="O233">
        <v>1</v>
      </c>
      <c r="S233" s="167">
        <f>SUM(Tabel2[[#This Row],[V 1]]*10+Tabel2[[#This Row],[GT 1]])/Tabel2[[#This Row],[AW 1]]*10+Tabel2[[#This Row],[BONUS 1]]</f>
        <v>0</v>
      </c>
      <c r="U233">
        <v>1</v>
      </c>
      <c r="Y233" s="167">
        <f>SUM(Tabel2[[#This Row],[V 2]]*10+Tabel2[[#This Row],[GT 2]])/Tabel2[[#This Row],[AW 2]]*10+Tabel2[[#This Row],[BONUS 2]]</f>
        <v>0</v>
      </c>
      <c r="AA233">
        <v>1</v>
      </c>
      <c r="AE233" s="167">
        <f>SUM(Tabel2[[#This Row],[V 3]]*10+Tabel2[[#This Row],[GT 3]])/Tabel2[[#This Row],[AW 3]]*10+Tabel2[[#This Row],[BONUS 3]]</f>
        <v>0</v>
      </c>
      <c r="AG233">
        <v>1</v>
      </c>
      <c r="AK233" s="167">
        <f>SUM(Tabel2[[#This Row],[V 4]]*10+Tabel2[[#This Row],[GT 4]])/Tabel2[[#This Row],[AW 4]]*10+Tabel2[[#This Row],[BONUS 4]]</f>
        <v>0</v>
      </c>
      <c r="AM233">
        <v>1</v>
      </c>
      <c r="AQ233" s="167">
        <f>SUM(Tabel2[[#This Row],[V 5]]*10+Tabel2[[#This Row],[GT 5]])/Tabel2[[#This Row],[AW 5]]*10+Tabel2[[#This Row],[BONUS 5]]</f>
        <v>0</v>
      </c>
      <c r="AS233">
        <v>1</v>
      </c>
      <c r="AW233" s="167">
        <f>SUM(Tabel2[[#This Row],[V 6]]*10+Tabel2[[#This Row],[GT 6]])/Tabel2[[#This Row],[AW 6]]*10+Tabel2[[#This Row],[BONUS 6]]</f>
        <v>0</v>
      </c>
      <c r="AY233">
        <v>1</v>
      </c>
      <c r="BC233" s="167">
        <f>SUM(Tabel2[[#This Row],[V 7]]*10+Tabel2[[#This Row],[GT 7]])/Tabel2[[#This Row],[AW 7]]*10+Tabel2[[#This Row],[BONUS 7]]</f>
        <v>0</v>
      </c>
      <c r="BE233">
        <v>1</v>
      </c>
      <c r="BI233" s="167">
        <f>SUM(Tabel2[[#This Row],[V 8]]*10+Tabel2[[#This Row],[GT 8]])/Tabel2[[#This Row],[AW 8]]*10+Tabel2[[#This Row],[BONUS 8]]</f>
        <v>0</v>
      </c>
      <c r="BK233">
        <v>1</v>
      </c>
      <c r="BO233" s="167">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3" s="22">
        <v>0</v>
      </c>
      <c r="BX233" s="22">
        <f>Tabel2[[#This Row],[Diploma]]-Tabel2[[#This Row],[Uitgeschreven]]</f>
        <v>0</v>
      </c>
      <c r="BY233" s="22" t="str">
        <f t="shared" si="6"/>
        <v>geen actie</v>
      </c>
    </row>
    <row r="234" spans="1:77" x14ac:dyDescent="0.3">
      <c r="A234" s="22" t="s">
        <v>206</v>
      </c>
      <c r="B234" s="22" t="s">
        <v>165</v>
      </c>
      <c r="D234" s="22" t="s">
        <v>746</v>
      </c>
      <c r="E234" t="s">
        <v>245</v>
      </c>
      <c r="F234" s="22">
        <v>118820</v>
      </c>
      <c r="G234" t="s">
        <v>28</v>
      </c>
      <c r="H234" s="163">
        <f>Tabel2[[#This Row],[pnt t/m 2021/22]]+Tabel2[[#This Row],[pnt 2022/2023]]</f>
        <v>265.6150793650794</v>
      </c>
      <c r="I234">
        <v>2010</v>
      </c>
      <c r="J234">
        <v>2022</v>
      </c>
      <c r="K234" s="24">
        <f>Tabel2[[#This Row],[ijkdatum]]-Tabel2[[#This Row],[Geboren]]</f>
        <v>12</v>
      </c>
      <c r="L234" s="159">
        <f>Tabel2[[#This Row],[TTL 1]]+Tabel2[[#This Row],[TTL 2]]+Tabel2[[#This Row],[TTL 3]]+Tabel2[[#This Row],[TTL 4]]+Tabel2[[#This Row],[TTL 5]]+Tabel2[[#This Row],[TTL 6]]+Tabel2[[#This Row],[TTL 7]]+Tabel2[[#This Row],[TTL 8]]+Tabel2[[#This Row],[TTL 9]]+Tabel2[[#This Row],[TTL 10]]</f>
        <v>0</v>
      </c>
      <c r="M234" s="160">
        <v>265.6150793650794</v>
      </c>
      <c r="N234" s="31"/>
      <c r="O234">
        <v>1</v>
      </c>
      <c r="S234" s="27">
        <f>SUM(Tabel2[[#This Row],[V 1]]*10+Tabel2[[#This Row],[GT 1]])/Tabel2[[#This Row],[AW 1]]*10+Tabel2[[#This Row],[BONUS 1]]</f>
        <v>0</v>
      </c>
      <c r="U234">
        <v>1</v>
      </c>
      <c r="Y234" s="27">
        <f>SUM(Tabel2[[#This Row],[V 2]]*10+Tabel2[[#This Row],[GT 2]])/Tabel2[[#This Row],[AW 2]]*10+Tabel2[[#This Row],[BONUS 2]]</f>
        <v>0</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34" s="22">
        <v>250</v>
      </c>
      <c r="BX234" s="30">
        <f>Tabel2[[#This Row],[Diploma]]-Tabel2[[#This Row],[Uitgeschreven]]</f>
        <v>0</v>
      </c>
      <c r="BY234" s="14" t="str">
        <f t="shared" si="6"/>
        <v>geen actie</v>
      </c>
    </row>
    <row r="235" spans="1:77" x14ac:dyDescent="0.3">
      <c r="A235" s="22" t="s">
        <v>270</v>
      </c>
      <c r="B235" s="22" t="s">
        <v>165</v>
      </c>
      <c r="D235" s="22" t="s">
        <v>746</v>
      </c>
      <c r="E235" t="s">
        <v>282</v>
      </c>
      <c r="F235" s="22">
        <v>119330</v>
      </c>
      <c r="G235" t="s">
        <v>19</v>
      </c>
      <c r="H235" s="163">
        <f>Tabel2[[#This Row],[pnt t/m 2021/22]]+Tabel2[[#This Row],[pnt 2022/2023]]</f>
        <v>148</v>
      </c>
      <c r="I235">
        <v>2011</v>
      </c>
      <c r="J235">
        <v>2022</v>
      </c>
      <c r="K235" s="24">
        <f>Tabel2[[#This Row],[ijkdatum]]-Tabel2[[#This Row],[Geboren]]</f>
        <v>11</v>
      </c>
      <c r="L235" s="159">
        <f>Tabel2[[#This Row],[TTL 1]]+Tabel2[[#This Row],[TTL 2]]+Tabel2[[#This Row],[TTL 3]]+Tabel2[[#This Row],[TTL 4]]+Tabel2[[#This Row],[TTL 5]]+Tabel2[[#This Row],[TTL 6]]+Tabel2[[#This Row],[TTL 7]]+Tabel2[[#This Row],[TTL 8]]+Tabel2[[#This Row],[TTL 9]]+Tabel2[[#This Row],[TTL 10]]</f>
        <v>0</v>
      </c>
      <c r="M235" s="160">
        <v>148</v>
      </c>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 t="shared" si="6"/>
        <v>geen actie</v>
      </c>
    </row>
    <row r="236" spans="1:77" x14ac:dyDescent="0.3">
      <c r="A236" s="22"/>
      <c r="D236" s="22" t="s">
        <v>746</v>
      </c>
      <c r="H236" s="166">
        <f>Tabel2[[#This Row],[pnt t/m 2021/22]]+Tabel2[[#This Row],[pnt 2022/2023]]</f>
        <v>0</v>
      </c>
      <c r="J236">
        <v>2022</v>
      </c>
      <c r="K236" s="24">
        <f>Tabel2[[#This Row],[ijkdatum]]-Tabel2[[#This Row],[Geboren]]</f>
        <v>2022</v>
      </c>
      <c r="L236" s="157">
        <f>Tabel2[[#This Row],[TTL 1]]+Tabel2[[#This Row],[TTL 2]]+Tabel2[[#This Row],[TTL 3]]+Tabel2[[#This Row],[TTL 4]]+Tabel2[[#This Row],[TTL 5]]+Tabel2[[#This Row],[TTL 6]]+Tabel2[[#This Row],[TTL 7]]+Tabel2[[#This Row],[TTL 8]]+Tabel2[[#This Row],[TTL 9]]+Tabel2[[#This Row],[TTL 10]]</f>
        <v>0</v>
      </c>
      <c r="M236" s="157"/>
      <c r="N236" s="31"/>
      <c r="O236">
        <v>1</v>
      </c>
      <c r="S236" s="157">
        <f>SUM(Tabel2[[#This Row],[V 1]]*10+Tabel2[[#This Row],[GT 1]])/Tabel2[[#This Row],[AW 1]]*10+Tabel2[[#This Row],[BONUS 1]]</f>
        <v>0</v>
      </c>
      <c r="U236">
        <v>1</v>
      </c>
      <c r="Y236" s="157">
        <f>SUM(Tabel2[[#This Row],[V 2]]*10+Tabel2[[#This Row],[GT 2]])/Tabel2[[#This Row],[AW 2]]*10+Tabel2[[#This Row],[BONUS 2]]</f>
        <v>0</v>
      </c>
      <c r="AA236">
        <v>1</v>
      </c>
      <c r="AE236" s="157">
        <f>SUM(Tabel2[[#This Row],[V 3]]*10+Tabel2[[#This Row],[GT 3]])/Tabel2[[#This Row],[AW 3]]*10+Tabel2[[#This Row],[BONUS 3]]</f>
        <v>0</v>
      </c>
      <c r="AG236">
        <v>1</v>
      </c>
      <c r="AK236" s="157">
        <f>SUM(Tabel2[[#This Row],[V 4]]*10+Tabel2[[#This Row],[GT 4]])/Tabel2[[#This Row],[AW 4]]*10+Tabel2[[#This Row],[BONUS 4]]</f>
        <v>0</v>
      </c>
      <c r="AM236">
        <v>1</v>
      </c>
      <c r="AQ236" s="157">
        <f>SUM(Tabel2[[#This Row],[V 5]]*10+Tabel2[[#This Row],[GT 5]])/Tabel2[[#This Row],[AW 5]]*10+Tabel2[[#This Row],[BONUS 5]]</f>
        <v>0</v>
      </c>
      <c r="AS236">
        <v>1</v>
      </c>
      <c r="AW236" s="157">
        <f>SUM(Tabel2[[#This Row],[V 6]]*10+Tabel2[[#This Row],[GT 6]])/Tabel2[[#This Row],[AW 6]]*10+Tabel2[[#This Row],[BONUS 6]]</f>
        <v>0</v>
      </c>
      <c r="AY236">
        <v>1</v>
      </c>
      <c r="BC236" s="157">
        <f>SUM(Tabel2[[#This Row],[V 7]]*10+Tabel2[[#This Row],[GT 7]])/Tabel2[[#This Row],[AW 7]]*10+Tabel2[[#This Row],[BONUS 7]]</f>
        <v>0</v>
      </c>
      <c r="BE236">
        <v>1</v>
      </c>
      <c r="BI236" s="157">
        <f>SUM(Tabel2[[#This Row],[V 8]]*10+Tabel2[[#This Row],[GT 8]])/Tabel2[[#This Row],[AW 8]]*10+Tabel2[[#This Row],[BONUS 8]]</f>
        <v>0</v>
      </c>
      <c r="BK236">
        <v>1</v>
      </c>
      <c r="BO236" s="157">
        <f>SUM(Tabel2[[#This Row],[V 9]]*10+Tabel2[[#This Row],[GT 9]])/Tabel2[[#This Row],[AW 9]]*10+Tabel2[[#This Row],[BONUS 9]]</f>
        <v>0</v>
      </c>
      <c r="BQ236">
        <v>1</v>
      </c>
      <c r="BU236" s="23">
        <f>SUM(Tabel2[[#This Row],[V 10]]*10+Tabel2[[#This Row],[GT 10]])/Tabel2[[#This Row],[AW 10]]*10+Tabel2[[#This Row],[BONUS 10]]</f>
        <v>0</v>
      </c>
      <c r="BV23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6" s="22">
        <v>0</v>
      </c>
      <c r="BX236" s="22">
        <f>Tabel2[[#This Row],[Diploma]]-Tabel2[[#This Row],[Uitgeschreven]]</f>
        <v>0</v>
      </c>
      <c r="BY236" s="22" t="str">
        <f t="shared" si="6"/>
        <v>geen actie</v>
      </c>
    </row>
    <row r="237" spans="1:77" x14ac:dyDescent="0.3">
      <c r="A237" s="22"/>
      <c r="D237" s="22" t="s">
        <v>746</v>
      </c>
      <c r="H237" s="166">
        <f>Tabel2[[#This Row],[pnt t/m 2021/22]]+Tabel2[[#This Row],[pnt 2022/2023]]</f>
        <v>0</v>
      </c>
      <c r="J237">
        <v>2022</v>
      </c>
      <c r="K237" s="24">
        <f>Tabel2[[#This Row],[ijkdatum]]-Tabel2[[#This Row],[Geboren]]</f>
        <v>2022</v>
      </c>
      <c r="L237" s="157">
        <f>Tabel2[[#This Row],[TTL 1]]+Tabel2[[#This Row],[TTL 2]]+Tabel2[[#This Row],[TTL 3]]+Tabel2[[#This Row],[TTL 4]]+Tabel2[[#This Row],[TTL 5]]+Tabel2[[#This Row],[TTL 6]]+Tabel2[[#This Row],[TTL 7]]+Tabel2[[#This Row],[TTL 8]]+Tabel2[[#This Row],[TTL 9]]+Tabel2[[#This Row],[TTL 10]]</f>
        <v>0</v>
      </c>
      <c r="M237" s="157"/>
      <c r="N237" s="31"/>
      <c r="O237">
        <v>1</v>
      </c>
      <c r="S237" s="157">
        <f>SUM(Tabel2[[#This Row],[V 1]]*10+Tabel2[[#This Row],[GT 1]])/Tabel2[[#This Row],[AW 1]]*10+Tabel2[[#This Row],[BONUS 1]]</f>
        <v>0</v>
      </c>
      <c r="U237">
        <v>1</v>
      </c>
      <c r="Y237" s="157">
        <f>SUM(Tabel2[[#This Row],[V 2]]*10+Tabel2[[#This Row],[GT 2]])/Tabel2[[#This Row],[AW 2]]*10+Tabel2[[#This Row],[BONUS 2]]</f>
        <v>0</v>
      </c>
      <c r="AA237">
        <v>1</v>
      </c>
      <c r="AE237" s="157">
        <f>SUM(Tabel2[[#This Row],[V 3]]*10+Tabel2[[#This Row],[GT 3]])/Tabel2[[#This Row],[AW 3]]*10+Tabel2[[#This Row],[BONUS 3]]</f>
        <v>0</v>
      </c>
      <c r="AG237">
        <v>1</v>
      </c>
      <c r="AK237" s="157">
        <f>SUM(Tabel2[[#This Row],[V 4]]*10+Tabel2[[#This Row],[GT 4]])/Tabel2[[#This Row],[AW 4]]*10+Tabel2[[#This Row],[BONUS 4]]</f>
        <v>0</v>
      </c>
      <c r="AM237">
        <v>1</v>
      </c>
      <c r="AQ237" s="157">
        <f>SUM(Tabel2[[#This Row],[V 5]]*10+Tabel2[[#This Row],[GT 5]])/Tabel2[[#This Row],[AW 5]]*10+Tabel2[[#This Row],[BONUS 5]]</f>
        <v>0</v>
      </c>
      <c r="AS237">
        <v>1</v>
      </c>
      <c r="AW237" s="157">
        <f>SUM(Tabel2[[#This Row],[V 6]]*10+Tabel2[[#This Row],[GT 6]])/Tabel2[[#This Row],[AW 6]]*10+Tabel2[[#This Row],[BONUS 6]]</f>
        <v>0</v>
      </c>
      <c r="AY237">
        <v>1</v>
      </c>
      <c r="BC237" s="157">
        <f>SUM(Tabel2[[#This Row],[V 7]]*10+Tabel2[[#This Row],[GT 7]])/Tabel2[[#This Row],[AW 7]]*10+Tabel2[[#This Row],[BONUS 7]]</f>
        <v>0</v>
      </c>
      <c r="BE237">
        <v>1</v>
      </c>
      <c r="BI237" s="157">
        <f>SUM(Tabel2[[#This Row],[V 8]]*10+Tabel2[[#This Row],[GT 8]])/Tabel2[[#This Row],[AW 8]]*10+Tabel2[[#This Row],[BONUS 8]]</f>
        <v>0</v>
      </c>
      <c r="BK237">
        <v>1</v>
      </c>
      <c r="BO237" s="157">
        <f>SUM(Tabel2[[#This Row],[V 9]]*10+Tabel2[[#This Row],[GT 9]])/Tabel2[[#This Row],[AW 9]]*10+Tabel2[[#This Row],[BONUS 9]]</f>
        <v>0</v>
      </c>
      <c r="BQ237">
        <v>1</v>
      </c>
      <c r="BU237" s="23">
        <f>SUM(Tabel2[[#This Row],[V 10]]*10+Tabel2[[#This Row],[GT 10]])/Tabel2[[#This Row],[AW 10]]*10+Tabel2[[#This Row],[BONUS 10]]</f>
        <v>0</v>
      </c>
      <c r="BV23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7" s="22">
        <v>0</v>
      </c>
      <c r="BX237" s="22">
        <f>Tabel2[[#This Row],[Diploma]]-Tabel2[[#This Row],[Uitgeschreven]]</f>
        <v>0</v>
      </c>
      <c r="BY237" s="22" t="str">
        <f t="shared" si="6"/>
        <v>geen actie</v>
      </c>
    </row>
    <row r="238" spans="1:77" x14ac:dyDescent="0.3">
      <c r="A238" s="22"/>
      <c r="D238" s="22" t="s">
        <v>746</v>
      </c>
      <c r="H238" s="166">
        <f>Tabel2[[#This Row],[pnt t/m 2021/22]]+Tabel2[[#This Row],[pnt 2022/2023]]</f>
        <v>0</v>
      </c>
      <c r="J238">
        <v>2022</v>
      </c>
      <c r="K238" s="24">
        <f>Tabel2[[#This Row],[ijkdatum]]-Tabel2[[#This Row],[Geboren]]</f>
        <v>2022</v>
      </c>
      <c r="L238" s="157">
        <f>Tabel2[[#This Row],[TTL 1]]+Tabel2[[#This Row],[TTL 2]]+Tabel2[[#This Row],[TTL 3]]+Tabel2[[#This Row],[TTL 4]]+Tabel2[[#This Row],[TTL 5]]+Tabel2[[#This Row],[TTL 6]]+Tabel2[[#This Row],[TTL 7]]+Tabel2[[#This Row],[TTL 8]]+Tabel2[[#This Row],[TTL 9]]+Tabel2[[#This Row],[TTL 10]]</f>
        <v>0</v>
      </c>
      <c r="M238" s="157"/>
      <c r="N238" s="31"/>
      <c r="O238">
        <v>1</v>
      </c>
      <c r="S238" s="157">
        <f>SUM(Tabel2[[#This Row],[V 1]]*10+Tabel2[[#This Row],[GT 1]])/Tabel2[[#This Row],[AW 1]]*10+Tabel2[[#This Row],[BONUS 1]]</f>
        <v>0</v>
      </c>
      <c r="U238">
        <v>1</v>
      </c>
      <c r="Y238" s="157">
        <f>SUM(Tabel2[[#This Row],[V 2]]*10+Tabel2[[#This Row],[GT 2]])/Tabel2[[#This Row],[AW 2]]*10+Tabel2[[#This Row],[BONUS 2]]</f>
        <v>0</v>
      </c>
      <c r="AA238">
        <v>1</v>
      </c>
      <c r="AE238" s="157">
        <f>SUM(Tabel2[[#This Row],[V 3]]*10+Tabel2[[#This Row],[GT 3]])/Tabel2[[#This Row],[AW 3]]*10+Tabel2[[#This Row],[BONUS 3]]</f>
        <v>0</v>
      </c>
      <c r="AG238">
        <v>1</v>
      </c>
      <c r="AK238" s="157">
        <f>SUM(Tabel2[[#This Row],[V 4]]*10+Tabel2[[#This Row],[GT 4]])/Tabel2[[#This Row],[AW 4]]*10+Tabel2[[#This Row],[BONUS 4]]</f>
        <v>0</v>
      </c>
      <c r="AM238">
        <v>1</v>
      </c>
      <c r="AQ238" s="157">
        <f>SUM(Tabel2[[#This Row],[V 5]]*10+Tabel2[[#This Row],[GT 5]])/Tabel2[[#This Row],[AW 5]]*10+Tabel2[[#This Row],[BONUS 5]]</f>
        <v>0</v>
      </c>
      <c r="AS238">
        <v>1</v>
      </c>
      <c r="AW238" s="157">
        <f>SUM(Tabel2[[#This Row],[V 6]]*10+Tabel2[[#This Row],[GT 6]])/Tabel2[[#This Row],[AW 6]]*10+Tabel2[[#This Row],[BONUS 6]]</f>
        <v>0</v>
      </c>
      <c r="AY238">
        <v>1</v>
      </c>
      <c r="BC238" s="157">
        <f>SUM(Tabel2[[#This Row],[V 7]]*10+Tabel2[[#This Row],[GT 7]])/Tabel2[[#This Row],[AW 7]]*10+Tabel2[[#This Row],[BONUS 7]]</f>
        <v>0</v>
      </c>
      <c r="BE238">
        <v>1</v>
      </c>
      <c r="BI238" s="157">
        <f>SUM(Tabel2[[#This Row],[V 8]]*10+Tabel2[[#This Row],[GT 8]])/Tabel2[[#This Row],[AW 8]]*10+Tabel2[[#This Row],[BONUS 8]]</f>
        <v>0</v>
      </c>
      <c r="BK238">
        <v>1</v>
      </c>
      <c r="BO238" s="157">
        <f>SUM(Tabel2[[#This Row],[V 9]]*10+Tabel2[[#This Row],[GT 9]])/Tabel2[[#This Row],[AW 9]]*10+Tabel2[[#This Row],[BONUS 9]]</f>
        <v>0</v>
      </c>
      <c r="BQ238">
        <v>1</v>
      </c>
      <c r="BU238" s="23">
        <f>SUM(Tabel2[[#This Row],[V 10]]*10+Tabel2[[#This Row],[GT 10]])/Tabel2[[#This Row],[AW 10]]*10+Tabel2[[#This Row],[BONUS 10]]</f>
        <v>0</v>
      </c>
      <c r="BV23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22">
        <f>Tabel2[[#This Row],[Diploma]]-Tabel2[[#This Row],[Uitgeschreven]]</f>
        <v>0</v>
      </c>
      <c r="BY238" s="22" t="str">
        <f t="shared" si="6"/>
        <v>geen actie</v>
      </c>
    </row>
    <row r="239" spans="1:77" x14ac:dyDescent="0.3">
      <c r="A239" s="22"/>
      <c r="D239" s="22" t="s">
        <v>746</v>
      </c>
      <c r="H239" s="166">
        <f>Tabel2[[#This Row],[pnt t/m 2021/22]]+Tabel2[[#This Row],[pnt 2022/2023]]</f>
        <v>0</v>
      </c>
      <c r="J239">
        <v>2022</v>
      </c>
      <c r="K239" s="24">
        <f>Tabel2[[#This Row],[ijkdatum]]-Tabel2[[#This Row],[Geboren]]</f>
        <v>2022</v>
      </c>
      <c r="L239" s="157">
        <f>Tabel2[[#This Row],[TTL 1]]+Tabel2[[#This Row],[TTL 2]]+Tabel2[[#This Row],[TTL 3]]+Tabel2[[#This Row],[TTL 4]]+Tabel2[[#This Row],[TTL 5]]+Tabel2[[#This Row],[TTL 6]]+Tabel2[[#This Row],[TTL 7]]+Tabel2[[#This Row],[TTL 8]]+Tabel2[[#This Row],[TTL 9]]+Tabel2[[#This Row],[TTL 10]]</f>
        <v>0</v>
      </c>
      <c r="M239" s="157"/>
      <c r="N239" s="31"/>
      <c r="O239">
        <v>1</v>
      </c>
      <c r="S239" s="157">
        <f>SUM(Tabel2[[#This Row],[V 1]]*10+Tabel2[[#This Row],[GT 1]])/Tabel2[[#This Row],[AW 1]]*10+Tabel2[[#This Row],[BONUS 1]]</f>
        <v>0</v>
      </c>
      <c r="U239">
        <v>1</v>
      </c>
      <c r="Y239" s="157">
        <f>SUM(Tabel2[[#This Row],[V 2]]*10+Tabel2[[#This Row],[GT 2]])/Tabel2[[#This Row],[AW 2]]*10+Tabel2[[#This Row],[BONUS 2]]</f>
        <v>0</v>
      </c>
      <c r="AA239">
        <v>1</v>
      </c>
      <c r="AE239" s="157">
        <f>SUM(Tabel2[[#This Row],[V 3]]*10+Tabel2[[#This Row],[GT 3]])/Tabel2[[#This Row],[AW 3]]*10+Tabel2[[#This Row],[BONUS 3]]</f>
        <v>0</v>
      </c>
      <c r="AG239">
        <v>1</v>
      </c>
      <c r="AK239" s="157">
        <f>SUM(Tabel2[[#This Row],[V 4]]*10+Tabel2[[#This Row],[GT 4]])/Tabel2[[#This Row],[AW 4]]*10+Tabel2[[#This Row],[BONUS 4]]</f>
        <v>0</v>
      </c>
      <c r="AM239">
        <v>1</v>
      </c>
      <c r="AQ239" s="157">
        <f>SUM(Tabel2[[#This Row],[V 5]]*10+Tabel2[[#This Row],[GT 5]])/Tabel2[[#This Row],[AW 5]]*10+Tabel2[[#This Row],[BONUS 5]]</f>
        <v>0</v>
      </c>
      <c r="AS239">
        <v>1</v>
      </c>
      <c r="AW239" s="157">
        <f>SUM(Tabel2[[#This Row],[V 6]]*10+Tabel2[[#This Row],[GT 6]])/Tabel2[[#This Row],[AW 6]]*10+Tabel2[[#This Row],[BONUS 6]]</f>
        <v>0</v>
      </c>
      <c r="AY239">
        <v>1</v>
      </c>
      <c r="BC239" s="157">
        <f>SUM(Tabel2[[#This Row],[V 7]]*10+Tabel2[[#This Row],[GT 7]])/Tabel2[[#This Row],[AW 7]]*10+Tabel2[[#This Row],[BONUS 7]]</f>
        <v>0</v>
      </c>
      <c r="BE239">
        <v>1</v>
      </c>
      <c r="BI239" s="157">
        <f>SUM(Tabel2[[#This Row],[V 8]]*10+Tabel2[[#This Row],[GT 8]])/Tabel2[[#This Row],[AW 8]]*10+Tabel2[[#This Row],[BONUS 8]]</f>
        <v>0</v>
      </c>
      <c r="BK239">
        <v>1</v>
      </c>
      <c r="BO239" s="157">
        <f>SUM(Tabel2[[#This Row],[V 9]]*10+Tabel2[[#This Row],[GT 9]])/Tabel2[[#This Row],[AW 9]]*10+Tabel2[[#This Row],[BONUS 9]]</f>
        <v>0</v>
      </c>
      <c r="BQ239">
        <v>1</v>
      </c>
      <c r="BU239" s="23">
        <f>SUM(Tabel2[[#This Row],[V 10]]*10+Tabel2[[#This Row],[GT 10]])/Tabel2[[#This Row],[AW 10]]*10+Tabel2[[#This Row],[BONUS 10]]</f>
        <v>0</v>
      </c>
      <c r="BV23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22">
        <f>Tabel2[[#This Row],[Diploma]]-Tabel2[[#This Row],[Uitgeschreven]]</f>
        <v>0</v>
      </c>
      <c r="BY239" s="22" t="str">
        <f t="shared" si="6"/>
        <v>geen actie</v>
      </c>
    </row>
    <row r="240" spans="1:77" x14ac:dyDescent="0.3">
      <c r="A240" s="22"/>
      <c r="D240" s="22" t="s">
        <v>746</v>
      </c>
      <c r="H240" s="166">
        <f>Tabel2[[#This Row],[pnt t/m 2021/22]]+Tabel2[[#This Row],[pnt 2022/2023]]</f>
        <v>0</v>
      </c>
      <c r="J240">
        <v>2022</v>
      </c>
      <c r="K240" s="24">
        <f>Tabel2[[#This Row],[ijkdatum]]-Tabel2[[#This Row],[Geboren]]</f>
        <v>2022</v>
      </c>
      <c r="L240" s="157">
        <f>Tabel2[[#This Row],[TTL 1]]+Tabel2[[#This Row],[TTL 2]]+Tabel2[[#This Row],[TTL 3]]+Tabel2[[#This Row],[TTL 4]]+Tabel2[[#This Row],[TTL 5]]+Tabel2[[#This Row],[TTL 6]]+Tabel2[[#This Row],[TTL 7]]+Tabel2[[#This Row],[TTL 8]]+Tabel2[[#This Row],[TTL 9]]+Tabel2[[#This Row],[TTL 10]]</f>
        <v>0</v>
      </c>
      <c r="M240" s="157"/>
      <c r="N240" s="31"/>
      <c r="O240">
        <v>1</v>
      </c>
      <c r="S240" s="157">
        <f>SUM(Tabel2[[#This Row],[V 1]]*10+Tabel2[[#This Row],[GT 1]])/Tabel2[[#This Row],[AW 1]]*10+Tabel2[[#This Row],[BONUS 1]]</f>
        <v>0</v>
      </c>
      <c r="U240">
        <v>1</v>
      </c>
      <c r="Y240" s="157">
        <f>SUM(Tabel2[[#This Row],[V 2]]*10+Tabel2[[#This Row],[GT 2]])/Tabel2[[#This Row],[AW 2]]*10+Tabel2[[#This Row],[BONUS 2]]</f>
        <v>0</v>
      </c>
      <c r="AA240">
        <v>1</v>
      </c>
      <c r="AE240" s="157">
        <f>SUM(Tabel2[[#This Row],[V 3]]*10+Tabel2[[#This Row],[GT 3]])/Tabel2[[#This Row],[AW 3]]*10+Tabel2[[#This Row],[BONUS 3]]</f>
        <v>0</v>
      </c>
      <c r="AG240">
        <v>1</v>
      </c>
      <c r="AK240" s="157">
        <f>SUM(Tabel2[[#This Row],[V 4]]*10+Tabel2[[#This Row],[GT 4]])/Tabel2[[#This Row],[AW 4]]*10+Tabel2[[#This Row],[BONUS 4]]</f>
        <v>0</v>
      </c>
      <c r="AM240">
        <v>1</v>
      </c>
      <c r="AQ240" s="157">
        <f>SUM(Tabel2[[#This Row],[V 5]]*10+Tabel2[[#This Row],[GT 5]])/Tabel2[[#This Row],[AW 5]]*10+Tabel2[[#This Row],[BONUS 5]]</f>
        <v>0</v>
      </c>
      <c r="AS240">
        <v>1</v>
      </c>
      <c r="AW240" s="157">
        <f>SUM(Tabel2[[#This Row],[V 6]]*10+Tabel2[[#This Row],[GT 6]])/Tabel2[[#This Row],[AW 6]]*10+Tabel2[[#This Row],[BONUS 6]]</f>
        <v>0</v>
      </c>
      <c r="AY240">
        <v>1</v>
      </c>
      <c r="BC240" s="157">
        <f>SUM(Tabel2[[#This Row],[V 7]]*10+Tabel2[[#This Row],[GT 7]])/Tabel2[[#This Row],[AW 7]]*10+Tabel2[[#This Row],[BONUS 7]]</f>
        <v>0</v>
      </c>
      <c r="BE240">
        <v>1</v>
      </c>
      <c r="BI240" s="157">
        <f>SUM(Tabel2[[#This Row],[V 8]]*10+Tabel2[[#This Row],[GT 8]])/Tabel2[[#This Row],[AW 8]]*10+Tabel2[[#This Row],[BONUS 8]]</f>
        <v>0</v>
      </c>
      <c r="BK240">
        <v>1</v>
      </c>
      <c r="BO240" s="157">
        <f>SUM(Tabel2[[#This Row],[V 9]]*10+Tabel2[[#This Row],[GT 9]])/Tabel2[[#This Row],[AW 9]]*10+Tabel2[[#This Row],[BONUS 9]]</f>
        <v>0</v>
      </c>
      <c r="BQ240">
        <v>1</v>
      </c>
      <c r="BU240" s="23">
        <f>SUM(Tabel2[[#This Row],[V 10]]*10+Tabel2[[#This Row],[GT 10]])/Tabel2[[#This Row],[AW 10]]*10+Tabel2[[#This Row],[BONUS 10]]</f>
        <v>0</v>
      </c>
      <c r="BV24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0" s="22">
        <v>0</v>
      </c>
      <c r="BX240" s="22">
        <f>Tabel2[[#This Row],[Diploma]]-Tabel2[[#This Row],[Uitgeschreven]]</f>
        <v>0</v>
      </c>
      <c r="BY240" s="22" t="str">
        <f t="shared" si="6"/>
        <v>geen actie</v>
      </c>
    </row>
    <row r="241" spans="1:77" x14ac:dyDescent="0.3">
      <c r="A241" s="22"/>
      <c r="D241" s="22" t="s">
        <v>746</v>
      </c>
      <c r="H241" s="166">
        <f>Tabel2[[#This Row],[pnt t/m 2021/22]]+Tabel2[[#This Row],[pnt 2022/2023]]</f>
        <v>0</v>
      </c>
      <c r="J241">
        <v>2022</v>
      </c>
      <c r="K241" s="24">
        <f>Tabel2[[#This Row],[ijkdatum]]-Tabel2[[#This Row],[Geboren]]</f>
        <v>2022</v>
      </c>
      <c r="L241" s="157">
        <f>Tabel2[[#This Row],[TTL 1]]+Tabel2[[#This Row],[TTL 2]]+Tabel2[[#This Row],[TTL 3]]+Tabel2[[#This Row],[TTL 4]]+Tabel2[[#This Row],[TTL 5]]+Tabel2[[#This Row],[TTL 6]]+Tabel2[[#This Row],[TTL 7]]+Tabel2[[#This Row],[TTL 8]]+Tabel2[[#This Row],[TTL 9]]+Tabel2[[#This Row],[TTL 10]]</f>
        <v>0</v>
      </c>
      <c r="M241" s="157"/>
      <c r="N241" s="31"/>
      <c r="O241">
        <v>1</v>
      </c>
      <c r="S241" s="157">
        <f>SUM(Tabel2[[#This Row],[V 1]]*10+Tabel2[[#This Row],[GT 1]])/Tabel2[[#This Row],[AW 1]]*10+Tabel2[[#This Row],[BONUS 1]]</f>
        <v>0</v>
      </c>
      <c r="U241">
        <v>1</v>
      </c>
      <c r="Y241" s="157">
        <f>SUM(Tabel2[[#This Row],[V 2]]*10+Tabel2[[#This Row],[GT 2]])/Tabel2[[#This Row],[AW 2]]*10+Tabel2[[#This Row],[BONUS 2]]</f>
        <v>0</v>
      </c>
      <c r="AA241">
        <v>1</v>
      </c>
      <c r="AE241" s="157">
        <f>SUM(Tabel2[[#This Row],[V 3]]*10+Tabel2[[#This Row],[GT 3]])/Tabel2[[#This Row],[AW 3]]*10+Tabel2[[#This Row],[BONUS 3]]</f>
        <v>0</v>
      </c>
      <c r="AG241">
        <v>1</v>
      </c>
      <c r="AK241" s="157">
        <f>SUM(Tabel2[[#This Row],[V 4]]*10+Tabel2[[#This Row],[GT 4]])/Tabel2[[#This Row],[AW 4]]*10+Tabel2[[#This Row],[BONUS 4]]</f>
        <v>0</v>
      </c>
      <c r="AM241">
        <v>1</v>
      </c>
      <c r="AQ241" s="157">
        <f>SUM(Tabel2[[#This Row],[V 5]]*10+Tabel2[[#This Row],[GT 5]])/Tabel2[[#This Row],[AW 5]]*10+Tabel2[[#This Row],[BONUS 5]]</f>
        <v>0</v>
      </c>
      <c r="AS241">
        <v>1</v>
      </c>
      <c r="AW241" s="157">
        <f>SUM(Tabel2[[#This Row],[V 6]]*10+Tabel2[[#This Row],[GT 6]])/Tabel2[[#This Row],[AW 6]]*10+Tabel2[[#This Row],[BONUS 6]]</f>
        <v>0</v>
      </c>
      <c r="AY241">
        <v>1</v>
      </c>
      <c r="BC241" s="157">
        <f>SUM(Tabel2[[#This Row],[V 7]]*10+Tabel2[[#This Row],[GT 7]])/Tabel2[[#This Row],[AW 7]]*10+Tabel2[[#This Row],[BONUS 7]]</f>
        <v>0</v>
      </c>
      <c r="BE241">
        <v>1</v>
      </c>
      <c r="BI241" s="157">
        <f>SUM(Tabel2[[#This Row],[V 8]]*10+Tabel2[[#This Row],[GT 8]])/Tabel2[[#This Row],[AW 8]]*10+Tabel2[[#This Row],[BONUS 8]]</f>
        <v>0</v>
      </c>
      <c r="BK241">
        <v>1</v>
      </c>
      <c r="BO241" s="157">
        <f>SUM(Tabel2[[#This Row],[V 9]]*10+Tabel2[[#This Row],[GT 9]])/Tabel2[[#This Row],[AW 9]]*10+Tabel2[[#This Row],[BONUS 9]]</f>
        <v>0</v>
      </c>
      <c r="BQ241">
        <v>1</v>
      </c>
      <c r="BU241" s="23">
        <f>SUM(Tabel2[[#This Row],[V 10]]*10+Tabel2[[#This Row],[GT 10]])/Tabel2[[#This Row],[AW 10]]*10+Tabel2[[#This Row],[BONUS 10]]</f>
        <v>0</v>
      </c>
      <c r="BV24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22">
        <f>Tabel2[[#This Row],[Diploma]]-Tabel2[[#This Row],[Uitgeschreven]]</f>
        <v>0</v>
      </c>
      <c r="BY241" s="22" t="str">
        <f t="shared" si="6"/>
        <v>geen actie</v>
      </c>
    </row>
    <row r="242" spans="1:77" x14ac:dyDescent="0.3">
      <c r="A242" s="22"/>
      <c r="D242" s="22" t="s">
        <v>746</v>
      </c>
      <c r="H242" s="166">
        <f>Tabel2[[#This Row],[pnt t/m 2021/22]]+Tabel2[[#This Row],[pnt 2022/2023]]</f>
        <v>0</v>
      </c>
      <c r="J242">
        <v>2022</v>
      </c>
      <c r="K242" s="24">
        <f>Tabel2[[#This Row],[ijkdatum]]-Tabel2[[#This Row],[Geboren]]</f>
        <v>2022</v>
      </c>
      <c r="L242" s="157">
        <f>Tabel2[[#This Row],[TTL 1]]+Tabel2[[#This Row],[TTL 2]]+Tabel2[[#This Row],[TTL 3]]+Tabel2[[#This Row],[TTL 4]]+Tabel2[[#This Row],[TTL 5]]+Tabel2[[#This Row],[TTL 6]]+Tabel2[[#This Row],[TTL 7]]+Tabel2[[#This Row],[TTL 8]]+Tabel2[[#This Row],[TTL 9]]+Tabel2[[#This Row],[TTL 10]]</f>
        <v>0</v>
      </c>
      <c r="M242" s="157"/>
      <c r="N242" s="31"/>
      <c r="O242">
        <v>1</v>
      </c>
      <c r="S242" s="157">
        <f>SUM(Tabel2[[#This Row],[V 1]]*10+Tabel2[[#This Row],[GT 1]])/Tabel2[[#This Row],[AW 1]]*10+Tabel2[[#This Row],[BONUS 1]]</f>
        <v>0</v>
      </c>
      <c r="U242">
        <v>1</v>
      </c>
      <c r="Y242" s="157">
        <f>SUM(Tabel2[[#This Row],[V 2]]*10+Tabel2[[#This Row],[GT 2]])/Tabel2[[#This Row],[AW 2]]*10+Tabel2[[#This Row],[BONUS 2]]</f>
        <v>0</v>
      </c>
      <c r="AA242">
        <v>1</v>
      </c>
      <c r="AE242" s="157">
        <f>SUM(Tabel2[[#This Row],[V 3]]*10+Tabel2[[#This Row],[GT 3]])/Tabel2[[#This Row],[AW 3]]*10+Tabel2[[#This Row],[BONUS 3]]</f>
        <v>0</v>
      </c>
      <c r="AG242">
        <v>1</v>
      </c>
      <c r="AK242" s="157">
        <f>SUM(Tabel2[[#This Row],[V 4]]*10+Tabel2[[#This Row],[GT 4]])/Tabel2[[#This Row],[AW 4]]*10+Tabel2[[#This Row],[BONUS 4]]</f>
        <v>0</v>
      </c>
      <c r="AM242">
        <v>1</v>
      </c>
      <c r="AQ242" s="157">
        <f>SUM(Tabel2[[#This Row],[V 5]]*10+Tabel2[[#This Row],[GT 5]])/Tabel2[[#This Row],[AW 5]]*10+Tabel2[[#This Row],[BONUS 5]]</f>
        <v>0</v>
      </c>
      <c r="AS242">
        <v>1</v>
      </c>
      <c r="AW242" s="157">
        <f>SUM(Tabel2[[#This Row],[V 6]]*10+Tabel2[[#This Row],[GT 6]])/Tabel2[[#This Row],[AW 6]]*10+Tabel2[[#This Row],[BONUS 6]]</f>
        <v>0</v>
      </c>
      <c r="AY242">
        <v>1</v>
      </c>
      <c r="BC242" s="157">
        <f>SUM(Tabel2[[#This Row],[V 7]]*10+Tabel2[[#This Row],[GT 7]])/Tabel2[[#This Row],[AW 7]]*10+Tabel2[[#This Row],[BONUS 7]]</f>
        <v>0</v>
      </c>
      <c r="BE242">
        <v>1</v>
      </c>
      <c r="BI242" s="157">
        <f>SUM(Tabel2[[#This Row],[V 8]]*10+Tabel2[[#This Row],[GT 8]])/Tabel2[[#This Row],[AW 8]]*10+Tabel2[[#This Row],[BONUS 8]]</f>
        <v>0</v>
      </c>
      <c r="BK242">
        <v>1</v>
      </c>
      <c r="BO242" s="157">
        <f>SUM(Tabel2[[#This Row],[V 9]]*10+Tabel2[[#This Row],[GT 9]])/Tabel2[[#This Row],[AW 9]]*10+Tabel2[[#This Row],[BONUS 9]]</f>
        <v>0</v>
      </c>
      <c r="BQ242">
        <v>1</v>
      </c>
      <c r="BU242" s="23">
        <f>SUM(Tabel2[[#This Row],[V 10]]*10+Tabel2[[#This Row],[GT 10]])/Tabel2[[#This Row],[AW 10]]*10+Tabel2[[#This Row],[BONUS 10]]</f>
        <v>0</v>
      </c>
      <c r="BV24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22">
        <f>Tabel2[[#This Row],[Diploma]]-Tabel2[[#This Row],[Uitgeschreven]]</f>
        <v>0</v>
      </c>
      <c r="BY242" s="22" t="str">
        <f t="shared" si="6"/>
        <v>geen actie</v>
      </c>
    </row>
    <row r="243" spans="1:77" x14ac:dyDescent="0.3">
      <c r="A243" s="22"/>
      <c r="D243" s="22" t="s">
        <v>746</v>
      </c>
      <c r="H243" s="166">
        <f>Tabel2[[#This Row],[pnt t/m 2021/22]]+Tabel2[[#This Row],[pnt 2022/2023]]</f>
        <v>0</v>
      </c>
      <c r="J243">
        <v>2022</v>
      </c>
      <c r="K243" s="24">
        <f>Tabel2[[#This Row],[ijkdatum]]-Tabel2[[#This Row],[Geboren]]</f>
        <v>2022</v>
      </c>
      <c r="L243" s="157">
        <f>Tabel2[[#This Row],[TTL 1]]+Tabel2[[#This Row],[TTL 2]]+Tabel2[[#This Row],[TTL 3]]+Tabel2[[#This Row],[TTL 4]]+Tabel2[[#This Row],[TTL 5]]+Tabel2[[#This Row],[TTL 6]]+Tabel2[[#This Row],[TTL 7]]+Tabel2[[#This Row],[TTL 8]]+Tabel2[[#This Row],[TTL 9]]+Tabel2[[#This Row],[TTL 10]]</f>
        <v>0</v>
      </c>
      <c r="M243" s="157"/>
      <c r="N243" s="31"/>
      <c r="O243">
        <v>1</v>
      </c>
      <c r="S243" s="157">
        <f>SUM(Tabel2[[#This Row],[V 1]]*10+Tabel2[[#This Row],[GT 1]])/Tabel2[[#This Row],[AW 1]]*10+Tabel2[[#This Row],[BONUS 1]]</f>
        <v>0</v>
      </c>
      <c r="U243">
        <v>1</v>
      </c>
      <c r="Y243" s="157">
        <f>SUM(Tabel2[[#This Row],[V 2]]*10+Tabel2[[#This Row],[GT 2]])/Tabel2[[#This Row],[AW 2]]*10+Tabel2[[#This Row],[BONUS 2]]</f>
        <v>0</v>
      </c>
      <c r="AA243">
        <v>1</v>
      </c>
      <c r="AE243" s="157">
        <f>SUM(Tabel2[[#This Row],[V 3]]*10+Tabel2[[#This Row],[GT 3]])/Tabel2[[#This Row],[AW 3]]*10+Tabel2[[#This Row],[BONUS 3]]</f>
        <v>0</v>
      </c>
      <c r="AG243">
        <v>1</v>
      </c>
      <c r="AK243" s="157">
        <f>SUM(Tabel2[[#This Row],[V 4]]*10+Tabel2[[#This Row],[GT 4]])/Tabel2[[#This Row],[AW 4]]*10+Tabel2[[#This Row],[BONUS 4]]</f>
        <v>0</v>
      </c>
      <c r="AM243">
        <v>1</v>
      </c>
      <c r="AQ243" s="157">
        <f>SUM(Tabel2[[#This Row],[V 5]]*10+Tabel2[[#This Row],[GT 5]])/Tabel2[[#This Row],[AW 5]]*10+Tabel2[[#This Row],[BONUS 5]]</f>
        <v>0</v>
      </c>
      <c r="AS243">
        <v>1</v>
      </c>
      <c r="AW243" s="157">
        <f>SUM(Tabel2[[#This Row],[V 6]]*10+Tabel2[[#This Row],[GT 6]])/Tabel2[[#This Row],[AW 6]]*10+Tabel2[[#This Row],[BONUS 6]]</f>
        <v>0</v>
      </c>
      <c r="AY243">
        <v>1</v>
      </c>
      <c r="BC243" s="157">
        <f>SUM(Tabel2[[#This Row],[V 7]]*10+Tabel2[[#This Row],[GT 7]])/Tabel2[[#This Row],[AW 7]]*10+Tabel2[[#This Row],[BONUS 7]]</f>
        <v>0</v>
      </c>
      <c r="BE243">
        <v>1</v>
      </c>
      <c r="BI243" s="157">
        <f>SUM(Tabel2[[#This Row],[V 8]]*10+Tabel2[[#This Row],[GT 8]])/Tabel2[[#This Row],[AW 8]]*10+Tabel2[[#This Row],[BONUS 8]]</f>
        <v>0</v>
      </c>
      <c r="BK243">
        <v>1</v>
      </c>
      <c r="BO243" s="157">
        <f>SUM(Tabel2[[#This Row],[V 9]]*10+Tabel2[[#This Row],[GT 9]])/Tabel2[[#This Row],[AW 9]]*10+Tabel2[[#This Row],[BONUS 9]]</f>
        <v>0</v>
      </c>
      <c r="BQ243">
        <v>1</v>
      </c>
      <c r="BU243" s="23">
        <f>SUM(Tabel2[[#This Row],[V 10]]*10+Tabel2[[#This Row],[GT 10]])/Tabel2[[#This Row],[AW 10]]*10+Tabel2[[#This Row],[BONUS 10]]</f>
        <v>0</v>
      </c>
      <c r="BV24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22">
        <f>Tabel2[[#This Row],[Diploma]]-Tabel2[[#This Row],[Uitgeschreven]]</f>
        <v>0</v>
      </c>
      <c r="BY243" s="22" t="str">
        <f t="shared" si="6"/>
        <v>geen actie</v>
      </c>
    </row>
    <row r="244" spans="1:77" x14ac:dyDescent="0.3">
      <c r="A244" s="22"/>
      <c r="D244" s="22" t="s">
        <v>746</v>
      </c>
      <c r="H244" s="166">
        <f>Tabel2[[#This Row],[pnt t/m 2021/22]]+Tabel2[[#This Row],[pnt 2022/2023]]</f>
        <v>0</v>
      </c>
      <c r="J244">
        <v>2022</v>
      </c>
      <c r="K244" s="24">
        <f>Tabel2[[#This Row],[ijkdatum]]-Tabel2[[#This Row],[Geboren]]</f>
        <v>2022</v>
      </c>
      <c r="L244" s="157">
        <f>Tabel2[[#This Row],[TTL 1]]+Tabel2[[#This Row],[TTL 2]]+Tabel2[[#This Row],[TTL 3]]+Tabel2[[#This Row],[TTL 4]]+Tabel2[[#This Row],[TTL 5]]+Tabel2[[#This Row],[TTL 6]]+Tabel2[[#This Row],[TTL 7]]+Tabel2[[#This Row],[TTL 8]]+Tabel2[[#This Row],[TTL 9]]+Tabel2[[#This Row],[TTL 10]]</f>
        <v>0</v>
      </c>
      <c r="M244" s="157"/>
      <c r="N244" s="31"/>
      <c r="O244">
        <v>1</v>
      </c>
      <c r="S244" s="157">
        <f>SUM(Tabel2[[#This Row],[V 1]]*10+Tabel2[[#This Row],[GT 1]])/Tabel2[[#This Row],[AW 1]]*10+Tabel2[[#This Row],[BONUS 1]]</f>
        <v>0</v>
      </c>
      <c r="U244">
        <v>1</v>
      </c>
      <c r="Y244" s="157">
        <f>SUM(Tabel2[[#This Row],[V 2]]*10+Tabel2[[#This Row],[GT 2]])/Tabel2[[#This Row],[AW 2]]*10+Tabel2[[#This Row],[BONUS 2]]</f>
        <v>0</v>
      </c>
      <c r="AA244">
        <v>1</v>
      </c>
      <c r="AE244" s="157">
        <f>SUM(Tabel2[[#This Row],[V 3]]*10+Tabel2[[#This Row],[GT 3]])/Tabel2[[#This Row],[AW 3]]*10+Tabel2[[#This Row],[BONUS 3]]</f>
        <v>0</v>
      </c>
      <c r="AG244">
        <v>1</v>
      </c>
      <c r="AK244" s="157">
        <f>SUM(Tabel2[[#This Row],[V 4]]*10+Tabel2[[#This Row],[GT 4]])/Tabel2[[#This Row],[AW 4]]*10+Tabel2[[#This Row],[BONUS 4]]</f>
        <v>0</v>
      </c>
      <c r="AM244">
        <v>1</v>
      </c>
      <c r="AQ244" s="157">
        <f>SUM(Tabel2[[#This Row],[V 5]]*10+Tabel2[[#This Row],[GT 5]])/Tabel2[[#This Row],[AW 5]]*10+Tabel2[[#This Row],[BONUS 5]]</f>
        <v>0</v>
      </c>
      <c r="AS244">
        <v>1</v>
      </c>
      <c r="AW244" s="157">
        <f>SUM(Tabel2[[#This Row],[V 6]]*10+Tabel2[[#This Row],[GT 6]])/Tabel2[[#This Row],[AW 6]]*10+Tabel2[[#This Row],[BONUS 6]]</f>
        <v>0</v>
      </c>
      <c r="AY244">
        <v>1</v>
      </c>
      <c r="BC244" s="157">
        <f>SUM(Tabel2[[#This Row],[V 7]]*10+Tabel2[[#This Row],[GT 7]])/Tabel2[[#This Row],[AW 7]]*10+Tabel2[[#This Row],[BONUS 7]]</f>
        <v>0</v>
      </c>
      <c r="BE244">
        <v>1</v>
      </c>
      <c r="BI244" s="157">
        <f>SUM(Tabel2[[#This Row],[V 8]]*10+Tabel2[[#This Row],[GT 8]])/Tabel2[[#This Row],[AW 8]]*10+Tabel2[[#This Row],[BONUS 8]]</f>
        <v>0</v>
      </c>
      <c r="BK244">
        <v>1</v>
      </c>
      <c r="BO244" s="157">
        <f>SUM(Tabel2[[#This Row],[V 9]]*10+Tabel2[[#This Row],[GT 9]])/Tabel2[[#This Row],[AW 9]]*10+Tabel2[[#This Row],[BONUS 9]]</f>
        <v>0</v>
      </c>
      <c r="BQ244">
        <v>1</v>
      </c>
      <c r="BU244" s="23">
        <f>SUM(Tabel2[[#This Row],[V 10]]*10+Tabel2[[#This Row],[GT 10]])/Tabel2[[#This Row],[AW 10]]*10+Tabel2[[#This Row],[BONUS 10]]</f>
        <v>0</v>
      </c>
      <c r="BV24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22">
        <f>Tabel2[[#This Row],[Diploma]]-Tabel2[[#This Row],[Uitgeschreven]]</f>
        <v>0</v>
      </c>
      <c r="BY244" s="22" t="str">
        <f t="shared" si="6"/>
        <v>geen actie</v>
      </c>
    </row>
    <row r="245" spans="1:77" x14ac:dyDescent="0.3">
      <c r="A245" s="22"/>
      <c r="D245" s="22" t="s">
        <v>746</v>
      </c>
      <c r="H245" s="166">
        <f>Tabel2[[#This Row],[pnt t/m 2021/22]]+Tabel2[[#This Row],[pnt 2022/2023]]</f>
        <v>0</v>
      </c>
      <c r="J245">
        <v>2022</v>
      </c>
      <c r="K245" s="24">
        <f>Tabel2[[#This Row],[ijkdatum]]-Tabel2[[#This Row],[Geboren]]</f>
        <v>2022</v>
      </c>
      <c r="L245" s="157">
        <f>Tabel2[[#This Row],[TTL 1]]+Tabel2[[#This Row],[TTL 2]]+Tabel2[[#This Row],[TTL 3]]+Tabel2[[#This Row],[TTL 4]]+Tabel2[[#This Row],[TTL 5]]+Tabel2[[#This Row],[TTL 6]]+Tabel2[[#This Row],[TTL 7]]+Tabel2[[#This Row],[TTL 8]]+Tabel2[[#This Row],[TTL 9]]+Tabel2[[#This Row],[TTL 10]]</f>
        <v>0</v>
      </c>
      <c r="M245" s="157"/>
      <c r="N245" s="31"/>
      <c r="O245">
        <v>1</v>
      </c>
      <c r="S245" s="157">
        <f>SUM(Tabel2[[#This Row],[V 1]]*10+Tabel2[[#This Row],[GT 1]])/Tabel2[[#This Row],[AW 1]]*10+Tabel2[[#This Row],[BONUS 1]]</f>
        <v>0</v>
      </c>
      <c r="U245">
        <v>1</v>
      </c>
      <c r="Y245" s="157">
        <f>SUM(Tabel2[[#This Row],[V 2]]*10+Tabel2[[#This Row],[GT 2]])/Tabel2[[#This Row],[AW 2]]*10+Tabel2[[#This Row],[BONUS 2]]</f>
        <v>0</v>
      </c>
      <c r="AA245">
        <v>1</v>
      </c>
      <c r="AE245" s="157">
        <f>SUM(Tabel2[[#This Row],[V 3]]*10+Tabel2[[#This Row],[GT 3]])/Tabel2[[#This Row],[AW 3]]*10+Tabel2[[#This Row],[BONUS 3]]</f>
        <v>0</v>
      </c>
      <c r="AG245">
        <v>1</v>
      </c>
      <c r="AK245" s="157">
        <f>SUM(Tabel2[[#This Row],[V 4]]*10+Tabel2[[#This Row],[GT 4]])/Tabel2[[#This Row],[AW 4]]*10+Tabel2[[#This Row],[BONUS 4]]</f>
        <v>0</v>
      </c>
      <c r="AM245">
        <v>1</v>
      </c>
      <c r="AQ245" s="157">
        <f>SUM(Tabel2[[#This Row],[V 5]]*10+Tabel2[[#This Row],[GT 5]])/Tabel2[[#This Row],[AW 5]]*10+Tabel2[[#This Row],[BONUS 5]]</f>
        <v>0</v>
      </c>
      <c r="AS245">
        <v>1</v>
      </c>
      <c r="AW245" s="157">
        <f>SUM(Tabel2[[#This Row],[V 6]]*10+Tabel2[[#This Row],[GT 6]])/Tabel2[[#This Row],[AW 6]]*10+Tabel2[[#This Row],[BONUS 6]]</f>
        <v>0</v>
      </c>
      <c r="AY245">
        <v>1</v>
      </c>
      <c r="BC245" s="157">
        <f>SUM(Tabel2[[#This Row],[V 7]]*10+Tabel2[[#This Row],[GT 7]])/Tabel2[[#This Row],[AW 7]]*10+Tabel2[[#This Row],[BONUS 7]]</f>
        <v>0</v>
      </c>
      <c r="BE245">
        <v>1</v>
      </c>
      <c r="BI245" s="157">
        <f>SUM(Tabel2[[#This Row],[V 8]]*10+Tabel2[[#This Row],[GT 8]])/Tabel2[[#This Row],[AW 8]]*10+Tabel2[[#This Row],[BONUS 8]]</f>
        <v>0</v>
      </c>
      <c r="BK245">
        <v>1</v>
      </c>
      <c r="BO245" s="157">
        <f>SUM(Tabel2[[#This Row],[V 9]]*10+Tabel2[[#This Row],[GT 9]])/Tabel2[[#This Row],[AW 9]]*10+Tabel2[[#This Row],[BONUS 9]]</f>
        <v>0</v>
      </c>
      <c r="BQ245">
        <v>1</v>
      </c>
      <c r="BU245" s="23">
        <f>SUM(Tabel2[[#This Row],[V 10]]*10+Tabel2[[#This Row],[GT 10]])/Tabel2[[#This Row],[AW 10]]*10+Tabel2[[#This Row],[BONUS 10]]</f>
        <v>0</v>
      </c>
      <c r="BV24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22">
        <f>Tabel2[[#This Row],[Diploma]]-Tabel2[[#This Row],[Uitgeschreven]]</f>
        <v>0</v>
      </c>
      <c r="BY245" s="22" t="str">
        <f t="shared" si="6"/>
        <v>geen actie</v>
      </c>
    </row>
    <row r="246" spans="1:77" x14ac:dyDescent="0.3">
      <c r="A246" s="22"/>
      <c r="D246" s="22" t="s">
        <v>746</v>
      </c>
      <c r="H246" s="166">
        <f>Tabel2[[#This Row],[pnt t/m 2021/22]]+Tabel2[[#This Row],[pnt 2022/2023]]</f>
        <v>0</v>
      </c>
      <c r="J246">
        <v>2022</v>
      </c>
      <c r="K246" s="24">
        <f>Tabel2[[#This Row],[ijkdatum]]-Tabel2[[#This Row],[Geboren]]</f>
        <v>2022</v>
      </c>
      <c r="L246" s="157">
        <f>Tabel2[[#This Row],[TTL 1]]+Tabel2[[#This Row],[TTL 2]]+Tabel2[[#This Row],[TTL 3]]+Tabel2[[#This Row],[TTL 4]]+Tabel2[[#This Row],[TTL 5]]+Tabel2[[#This Row],[TTL 6]]+Tabel2[[#This Row],[TTL 7]]+Tabel2[[#This Row],[TTL 8]]+Tabel2[[#This Row],[TTL 9]]+Tabel2[[#This Row],[TTL 10]]</f>
        <v>0</v>
      </c>
      <c r="M246" s="157"/>
      <c r="N246" s="31"/>
      <c r="O246">
        <v>1</v>
      </c>
      <c r="S246" s="157">
        <f>SUM(Tabel2[[#This Row],[V 1]]*10+Tabel2[[#This Row],[GT 1]])/Tabel2[[#This Row],[AW 1]]*10+Tabel2[[#This Row],[BONUS 1]]</f>
        <v>0</v>
      </c>
      <c r="U246">
        <v>1</v>
      </c>
      <c r="Y246" s="157">
        <f>SUM(Tabel2[[#This Row],[V 2]]*10+Tabel2[[#This Row],[GT 2]])/Tabel2[[#This Row],[AW 2]]*10+Tabel2[[#This Row],[BONUS 2]]</f>
        <v>0</v>
      </c>
      <c r="AA246">
        <v>1</v>
      </c>
      <c r="AE246" s="157">
        <f>SUM(Tabel2[[#This Row],[V 3]]*10+Tabel2[[#This Row],[GT 3]])/Tabel2[[#This Row],[AW 3]]*10+Tabel2[[#This Row],[BONUS 3]]</f>
        <v>0</v>
      </c>
      <c r="AG246">
        <v>1</v>
      </c>
      <c r="AK246" s="157">
        <f>SUM(Tabel2[[#This Row],[V 4]]*10+Tabel2[[#This Row],[GT 4]])/Tabel2[[#This Row],[AW 4]]*10+Tabel2[[#This Row],[BONUS 4]]</f>
        <v>0</v>
      </c>
      <c r="AM246">
        <v>1</v>
      </c>
      <c r="AQ246" s="157">
        <f>SUM(Tabel2[[#This Row],[V 5]]*10+Tabel2[[#This Row],[GT 5]])/Tabel2[[#This Row],[AW 5]]*10+Tabel2[[#This Row],[BONUS 5]]</f>
        <v>0</v>
      </c>
      <c r="AS246">
        <v>1</v>
      </c>
      <c r="AW246" s="157">
        <f>SUM(Tabel2[[#This Row],[V 6]]*10+Tabel2[[#This Row],[GT 6]])/Tabel2[[#This Row],[AW 6]]*10+Tabel2[[#This Row],[BONUS 6]]</f>
        <v>0</v>
      </c>
      <c r="AY246">
        <v>1</v>
      </c>
      <c r="BC246" s="157">
        <f>SUM(Tabel2[[#This Row],[V 7]]*10+Tabel2[[#This Row],[GT 7]])/Tabel2[[#This Row],[AW 7]]*10+Tabel2[[#This Row],[BONUS 7]]</f>
        <v>0</v>
      </c>
      <c r="BE246">
        <v>1</v>
      </c>
      <c r="BI246" s="157">
        <f>SUM(Tabel2[[#This Row],[V 8]]*10+Tabel2[[#This Row],[GT 8]])/Tabel2[[#This Row],[AW 8]]*10+Tabel2[[#This Row],[BONUS 8]]</f>
        <v>0</v>
      </c>
      <c r="BK246">
        <v>1</v>
      </c>
      <c r="BO246" s="157">
        <f>SUM(Tabel2[[#This Row],[V 9]]*10+Tabel2[[#This Row],[GT 9]])/Tabel2[[#This Row],[AW 9]]*10+Tabel2[[#This Row],[BONUS 9]]</f>
        <v>0</v>
      </c>
      <c r="BQ246">
        <v>1</v>
      </c>
      <c r="BU246" s="23">
        <f>SUM(Tabel2[[#This Row],[V 10]]*10+Tabel2[[#This Row],[GT 10]])/Tabel2[[#This Row],[AW 10]]*10+Tabel2[[#This Row],[BONUS 10]]</f>
        <v>0</v>
      </c>
      <c r="BV24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22">
        <f>Tabel2[[#This Row],[Diploma]]-Tabel2[[#This Row],[Uitgeschreven]]</f>
        <v>0</v>
      </c>
      <c r="BY246" s="22" t="str">
        <f t="shared" si="6"/>
        <v>geen actie</v>
      </c>
    </row>
    <row r="247" spans="1:77" x14ac:dyDescent="0.3">
      <c r="A247" s="22"/>
      <c r="D247" s="22" t="s">
        <v>746</v>
      </c>
      <c r="H247" s="166">
        <f>Tabel2[[#This Row],[pnt t/m 2021/22]]+Tabel2[[#This Row],[pnt 2022/2023]]</f>
        <v>0</v>
      </c>
      <c r="J247">
        <v>2022</v>
      </c>
      <c r="K247" s="24">
        <f>Tabel2[[#This Row],[ijkdatum]]-Tabel2[[#This Row],[Geboren]]</f>
        <v>2022</v>
      </c>
      <c r="L247" s="157">
        <f>Tabel2[[#This Row],[TTL 1]]+Tabel2[[#This Row],[TTL 2]]+Tabel2[[#This Row],[TTL 3]]+Tabel2[[#This Row],[TTL 4]]+Tabel2[[#This Row],[TTL 5]]+Tabel2[[#This Row],[TTL 6]]+Tabel2[[#This Row],[TTL 7]]+Tabel2[[#This Row],[TTL 8]]+Tabel2[[#This Row],[TTL 9]]+Tabel2[[#This Row],[TTL 10]]</f>
        <v>0</v>
      </c>
      <c r="M247" s="157"/>
      <c r="N247" s="31"/>
      <c r="O247">
        <v>1</v>
      </c>
      <c r="S247" s="157">
        <f>SUM(Tabel2[[#This Row],[V 1]]*10+Tabel2[[#This Row],[GT 1]])/Tabel2[[#This Row],[AW 1]]*10+Tabel2[[#This Row],[BONUS 1]]</f>
        <v>0</v>
      </c>
      <c r="U247">
        <v>1</v>
      </c>
      <c r="Y247" s="157">
        <f>SUM(Tabel2[[#This Row],[V 2]]*10+Tabel2[[#This Row],[GT 2]])/Tabel2[[#This Row],[AW 2]]*10+Tabel2[[#This Row],[BONUS 2]]</f>
        <v>0</v>
      </c>
      <c r="AA247">
        <v>1</v>
      </c>
      <c r="AE247" s="157">
        <f>SUM(Tabel2[[#This Row],[V 3]]*10+Tabel2[[#This Row],[GT 3]])/Tabel2[[#This Row],[AW 3]]*10+Tabel2[[#This Row],[BONUS 3]]</f>
        <v>0</v>
      </c>
      <c r="AG247">
        <v>1</v>
      </c>
      <c r="AK247" s="157">
        <f>SUM(Tabel2[[#This Row],[V 4]]*10+Tabel2[[#This Row],[GT 4]])/Tabel2[[#This Row],[AW 4]]*10+Tabel2[[#This Row],[BONUS 4]]</f>
        <v>0</v>
      </c>
      <c r="AM247">
        <v>1</v>
      </c>
      <c r="AQ247" s="157">
        <f>SUM(Tabel2[[#This Row],[V 5]]*10+Tabel2[[#This Row],[GT 5]])/Tabel2[[#This Row],[AW 5]]*10+Tabel2[[#This Row],[BONUS 5]]</f>
        <v>0</v>
      </c>
      <c r="AS247">
        <v>1</v>
      </c>
      <c r="AW247" s="157">
        <f>SUM(Tabel2[[#This Row],[V 6]]*10+Tabel2[[#This Row],[GT 6]])/Tabel2[[#This Row],[AW 6]]*10+Tabel2[[#This Row],[BONUS 6]]</f>
        <v>0</v>
      </c>
      <c r="AY247">
        <v>1</v>
      </c>
      <c r="BC247" s="157">
        <f>SUM(Tabel2[[#This Row],[V 7]]*10+Tabel2[[#This Row],[GT 7]])/Tabel2[[#This Row],[AW 7]]*10+Tabel2[[#This Row],[BONUS 7]]</f>
        <v>0</v>
      </c>
      <c r="BE247">
        <v>1</v>
      </c>
      <c r="BI247" s="157">
        <f>SUM(Tabel2[[#This Row],[V 8]]*10+Tabel2[[#This Row],[GT 8]])/Tabel2[[#This Row],[AW 8]]*10+Tabel2[[#This Row],[BONUS 8]]</f>
        <v>0</v>
      </c>
      <c r="BK247">
        <v>1</v>
      </c>
      <c r="BO247" s="157">
        <f>SUM(Tabel2[[#This Row],[V 9]]*10+Tabel2[[#This Row],[GT 9]])/Tabel2[[#This Row],[AW 9]]*10+Tabel2[[#This Row],[BONUS 9]]</f>
        <v>0</v>
      </c>
      <c r="BQ247">
        <v>1</v>
      </c>
      <c r="BU247" s="23">
        <f>SUM(Tabel2[[#This Row],[V 10]]*10+Tabel2[[#This Row],[GT 10]])/Tabel2[[#This Row],[AW 10]]*10+Tabel2[[#This Row],[BONUS 10]]</f>
        <v>0</v>
      </c>
      <c r="BV24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22">
        <f>Tabel2[[#This Row],[Diploma]]-Tabel2[[#This Row],[Uitgeschreven]]</f>
        <v>0</v>
      </c>
      <c r="BY247" s="22" t="str">
        <f t="shared" si="6"/>
        <v>geen actie</v>
      </c>
    </row>
    <row r="248" spans="1:77" x14ac:dyDescent="0.3">
      <c r="A248" s="22"/>
      <c r="D248" s="22" t="s">
        <v>746</v>
      </c>
      <c r="H248" s="166">
        <f>Tabel2[[#This Row],[pnt t/m 2021/22]]+Tabel2[[#This Row],[pnt 2022/2023]]</f>
        <v>0</v>
      </c>
      <c r="J248">
        <v>2022</v>
      </c>
      <c r="K248" s="24">
        <f>Tabel2[[#This Row],[ijkdatum]]-Tabel2[[#This Row],[Geboren]]</f>
        <v>2022</v>
      </c>
      <c r="L248" s="157">
        <f>Tabel2[[#This Row],[TTL 1]]+Tabel2[[#This Row],[TTL 2]]+Tabel2[[#This Row],[TTL 3]]+Tabel2[[#This Row],[TTL 4]]+Tabel2[[#This Row],[TTL 5]]+Tabel2[[#This Row],[TTL 6]]+Tabel2[[#This Row],[TTL 7]]+Tabel2[[#This Row],[TTL 8]]+Tabel2[[#This Row],[TTL 9]]+Tabel2[[#This Row],[TTL 10]]</f>
        <v>0</v>
      </c>
      <c r="M248" s="157"/>
      <c r="N248" s="31"/>
      <c r="O248">
        <v>1</v>
      </c>
      <c r="S248" s="157">
        <f>SUM(Tabel2[[#This Row],[V 1]]*10+Tabel2[[#This Row],[GT 1]])/Tabel2[[#This Row],[AW 1]]*10+Tabel2[[#This Row],[BONUS 1]]</f>
        <v>0</v>
      </c>
      <c r="U248">
        <v>1</v>
      </c>
      <c r="Y248" s="157">
        <f>SUM(Tabel2[[#This Row],[V 2]]*10+Tabel2[[#This Row],[GT 2]])/Tabel2[[#This Row],[AW 2]]*10+Tabel2[[#This Row],[BONUS 2]]</f>
        <v>0</v>
      </c>
      <c r="AA248">
        <v>1</v>
      </c>
      <c r="AE248" s="157">
        <f>SUM(Tabel2[[#This Row],[V 3]]*10+Tabel2[[#This Row],[GT 3]])/Tabel2[[#This Row],[AW 3]]*10+Tabel2[[#This Row],[BONUS 3]]</f>
        <v>0</v>
      </c>
      <c r="AG248">
        <v>1</v>
      </c>
      <c r="AK248" s="157">
        <f>SUM(Tabel2[[#This Row],[V 4]]*10+Tabel2[[#This Row],[GT 4]])/Tabel2[[#This Row],[AW 4]]*10+Tabel2[[#This Row],[BONUS 4]]</f>
        <v>0</v>
      </c>
      <c r="AM248">
        <v>1</v>
      </c>
      <c r="AQ248" s="157">
        <f>SUM(Tabel2[[#This Row],[V 5]]*10+Tabel2[[#This Row],[GT 5]])/Tabel2[[#This Row],[AW 5]]*10+Tabel2[[#This Row],[BONUS 5]]</f>
        <v>0</v>
      </c>
      <c r="AS248">
        <v>1</v>
      </c>
      <c r="AW248" s="157">
        <f>SUM(Tabel2[[#This Row],[V 6]]*10+Tabel2[[#This Row],[GT 6]])/Tabel2[[#This Row],[AW 6]]*10+Tabel2[[#This Row],[BONUS 6]]</f>
        <v>0</v>
      </c>
      <c r="AY248">
        <v>1</v>
      </c>
      <c r="BC248" s="157">
        <f>SUM(Tabel2[[#This Row],[V 7]]*10+Tabel2[[#This Row],[GT 7]])/Tabel2[[#This Row],[AW 7]]*10+Tabel2[[#This Row],[BONUS 7]]</f>
        <v>0</v>
      </c>
      <c r="BE248">
        <v>1</v>
      </c>
      <c r="BI248" s="157">
        <f>SUM(Tabel2[[#This Row],[V 8]]*10+Tabel2[[#This Row],[GT 8]])/Tabel2[[#This Row],[AW 8]]*10+Tabel2[[#This Row],[BONUS 8]]</f>
        <v>0</v>
      </c>
      <c r="BK248">
        <v>1</v>
      </c>
      <c r="BO248" s="157">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6"/>
        <v>geen actie</v>
      </c>
    </row>
    <row r="249" spans="1:77" x14ac:dyDescent="0.3">
      <c r="A249" s="22"/>
      <c r="D249" s="22" t="s">
        <v>746</v>
      </c>
      <c r="H249" s="166">
        <f>Tabel2[[#This Row],[pnt t/m 2021/22]]+Tabel2[[#This Row],[pnt 2022/2023]]</f>
        <v>0</v>
      </c>
      <c r="J249">
        <v>2022</v>
      </c>
      <c r="K249" s="24">
        <f>Tabel2[[#This Row],[ijkdatum]]-Tabel2[[#This Row],[Geboren]]</f>
        <v>2022</v>
      </c>
      <c r="L249" s="157">
        <f>Tabel2[[#This Row],[TTL 1]]+Tabel2[[#This Row],[TTL 2]]+Tabel2[[#This Row],[TTL 3]]+Tabel2[[#This Row],[TTL 4]]+Tabel2[[#This Row],[TTL 5]]+Tabel2[[#This Row],[TTL 6]]+Tabel2[[#This Row],[TTL 7]]+Tabel2[[#This Row],[TTL 8]]+Tabel2[[#This Row],[TTL 9]]+Tabel2[[#This Row],[TTL 10]]</f>
        <v>0</v>
      </c>
      <c r="M249" s="157"/>
      <c r="N249" s="31"/>
      <c r="O249">
        <v>1</v>
      </c>
      <c r="S249" s="157">
        <f>SUM(Tabel2[[#This Row],[V 1]]*10+Tabel2[[#This Row],[GT 1]])/Tabel2[[#This Row],[AW 1]]*10+Tabel2[[#This Row],[BONUS 1]]</f>
        <v>0</v>
      </c>
      <c r="U249">
        <v>1</v>
      </c>
      <c r="Y249" s="157">
        <f>SUM(Tabel2[[#This Row],[V 2]]*10+Tabel2[[#This Row],[GT 2]])/Tabel2[[#This Row],[AW 2]]*10+Tabel2[[#This Row],[BONUS 2]]</f>
        <v>0</v>
      </c>
      <c r="AA249">
        <v>1</v>
      </c>
      <c r="AE249" s="157">
        <f>SUM(Tabel2[[#This Row],[V 3]]*10+Tabel2[[#This Row],[GT 3]])/Tabel2[[#This Row],[AW 3]]*10+Tabel2[[#This Row],[BONUS 3]]</f>
        <v>0</v>
      </c>
      <c r="AG249">
        <v>1</v>
      </c>
      <c r="AK249" s="157">
        <f>SUM(Tabel2[[#This Row],[V 4]]*10+Tabel2[[#This Row],[GT 4]])/Tabel2[[#This Row],[AW 4]]*10+Tabel2[[#This Row],[BONUS 4]]</f>
        <v>0</v>
      </c>
      <c r="AM249">
        <v>1</v>
      </c>
      <c r="AQ249" s="157">
        <f>SUM(Tabel2[[#This Row],[V 5]]*10+Tabel2[[#This Row],[GT 5]])/Tabel2[[#This Row],[AW 5]]*10+Tabel2[[#This Row],[BONUS 5]]</f>
        <v>0</v>
      </c>
      <c r="AS249">
        <v>1</v>
      </c>
      <c r="AW249" s="157">
        <f>SUM(Tabel2[[#This Row],[V 6]]*10+Tabel2[[#This Row],[GT 6]])/Tabel2[[#This Row],[AW 6]]*10+Tabel2[[#This Row],[BONUS 6]]</f>
        <v>0</v>
      </c>
      <c r="AY249">
        <v>1</v>
      </c>
      <c r="BC249" s="157">
        <f>SUM(Tabel2[[#This Row],[V 7]]*10+Tabel2[[#This Row],[GT 7]])/Tabel2[[#This Row],[AW 7]]*10+Tabel2[[#This Row],[BONUS 7]]</f>
        <v>0</v>
      </c>
      <c r="BE249">
        <v>1</v>
      </c>
      <c r="BI249" s="157">
        <f>SUM(Tabel2[[#This Row],[V 8]]*10+Tabel2[[#This Row],[GT 8]])/Tabel2[[#This Row],[AW 8]]*10+Tabel2[[#This Row],[BONUS 8]]</f>
        <v>0</v>
      </c>
      <c r="BK249">
        <v>1</v>
      </c>
      <c r="BO249" s="157">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6"/>
        <v>geen actie</v>
      </c>
    </row>
    <row r="250" spans="1:77" x14ac:dyDescent="0.3">
      <c r="A250" s="22">
        <f>SUBTOTAL(103,Tabel2[wapen])</f>
        <v>229</v>
      </c>
      <c r="C250" s="22">
        <f>SUBTOTAL(109,Tabel2[aanwezigheid])</f>
        <v>0</v>
      </c>
      <c r="G250" s="25"/>
      <c r="K250" s="24"/>
      <c r="N250" s="31">
        <f>SUBTOTAL(103,Tabel2[LPR 1])</f>
        <v>56</v>
      </c>
      <c r="T250">
        <f>SUBTOTAL(103,Tabel2[LPR 2])</f>
        <v>60</v>
      </c>
      <c r="Z250">
        <f>SUBTOTAL(103,Tabel2[LPR 3])</f>
        <v>66</v>
      </c>
      <c r="AF250">
        <f>SUBTOTAL(103,Tabel2[LPR 4])</f>
        <v>64</v>
      </c>
      <c r="AL250">
        <f>SUBTOTAL(103,Tabel2[LPR 5])</f>
        <v>66</v>
      </c>
      <c r="AR250">
        <f>SUBTOTAL(103,Tabel2[LPR 6])</f>
        <v>68</v>
      </c>
      <c r="AW250" s="159"/>
      <c r="AX250">
        <f>SUBTOTAL(103,Tabel2[LPR 7])</f>
        <v>80</v>
      </c>
      <c r="BD250">
        <f>SUBTOTAL(103,Tabel2[LPR 8])</f>
        <v>0</v>
      </c>
      <c r="BJ250">
        <f>SUBTOTAL(103,Tabel2[LPR 9])</f>
        <v>0</v>
      </c>
      <c r="BP250">
        <f>SUBTOTAL(103,Tabel2[LPR 10])</f>
        <v>0</v>
      </c>
      <c r="BY250" s="22">
        <f>SUBTOTAL(103,Tabel2[Actie])</f>
        <v>245</v>
      </c>
    </row>
  </sheetData>
  <phoneticPr fontId="7" type="noConversion"/>
  <conditionalFormatting sqref="K5:K249">
    <cfRule type="cellIs" dxfId="84" priority="15" operator="greaterThan">
      <formula>2000</formula>
    </cfRule>
  </conditionalFormatting>
  <conditionalFormatting sqref="BV5:BV249">
    <cfRule type="expression" dxfId="83" priority="13">
      <formula>NOT(ISERROR(SEARCH("diploma",BV5)))</formula>
    </cfRule>
    <cfRule type="expression" dxfId="82" priority="14">
      <formula>NOT(ISERROR(SEARCH("diploma",BV5)))</formula>
    </cfRule>
  </conditionalFormatting>
  <conditionalFormatting sqref="BY5:BY249">
    <cfRule type="containsText" dxfId="81" priority="11" operator="containsText" text="diploma">
      <formula>NOT(ISERROR(SEARCH("diploma",BY5)))</formula>
    </cfRule>
    <cfRule type="containsText" dxfId="80" priority="12" operator="containsText" text="geen actie">
      <formula>NOT(ISERROR(SEARCH("geen actie",BY5)))</formula>
    </cfRule>
  </conditionalFormatting>
  <conditionalFormatting sqref="F164:F165 F170:F203 F208:F213 F215:F217 F219:F229 F5:F159">
    <cfRule type="cellIs" dxfId="79" priority="10" operator="lessThan">
      <formula>1</formula>
    </cfRule>
  </conditionalFormatting>
  <conditionalFormatting sqref="I160:I171">
    <cfRule type="cellIs" dxfId="78" priority="9" operator="lessThan">
      <formula>2000</formula>
    </cfRule>
  </conditionalFormatting>
  <conditionalFormatting sqref="I138">
    <cfRule type="cellIs" dxfId="77" priority="8" operator="lessThan">
      <formula>2000</formula>
    </cfRule>
  </conditionalFormatting>
  <conditionalFormatting sqref="I149">
    <cfRule type="cellIs" dxfId="76" priority="7" operator="lessThan">
      <formula>2000</formula>
    </cfRule>
  </conditionalFormatting>
  <conditionalFormatting sqref="I5:I203 I208:I229">
    <cfRule type="cellIs" dxfId="75" priority="6" operator="lessThan">
      <formula>1990</formula>
    </cfRule>
  </conditionalFormatting>
  <conditionalFormatting sqref="F204:F207">
    <cfRule type="cellIs" dxfId="74" priority="5" operator="lessThan">
      <formula>1</formula>
    </cfRule>
  </conditionalFormatting>
  <conditionalFormatting sqref="I204:I207">
    <cfRule type="cellIs" dxfId="73" priority="4" operator="lessThan">
      <formula>1990</formula>
    </cfRule>
  </conditionalFormatting>
  <conditionalFormatting sqref="D5:D249">
    <cfRule type="containsText" dxfId="72" priority="1" operator="containsText" text="achterstallig">
      <formula>NOT(ISERROR(SEARCH("achterstallig",D5)))</formula>
    </cfRule>
    <cfRule type="containsText" dxfId="71" priority="2" operator="containsText" text="deels">
      <formula>NOT(ISERROR(SEARCH("deels",D5)))</formula>
    </cfRule>
    <cfRule type="containsText" dxfId="70" priority="3" operator="containsText" text="abonnement">
      <formula>NOT(ISERROR(SEARCH("abonnement",D5)))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777240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41" customWidth="1"/>
    <col min="2" max="4" width="5" style="41" customWidth="1"/>
    <col min="5" max="14" width="4.33203125" style="41" customWidth="1"/>
    <col min="15" max="23" width="6.109375" style="41" customWidth="1"/>
    <col min="24" max="25" width="11" style="41" customWidth="1"/>
    <col min="26" max="27" width="10.44140625" style="41" bestFit="1" customWidth="1"/>
    <col min="28" max="28" width="13.109375" style="41" bestFit="1" customWidth="1"/>
    <col min="29" max="29" width="7.109375" style="41" bestFit="1" customWidth="1"/>
    <col min="30" max="30" width="4.109375" style="41" customWidth="1"/>
    <col min="31" max="31" width="9.33203125" style="41" bestFit="1" customWidth="1"/>
    <col min="32" max="32" width="10.6640625" style="41" bestFit="1" customWidth="1"/>
    <col min="33" max="33" width="10.88671875" style="41" bestFit="1" customWidth="1"/>
    <col min="34" max="34" width="12.33203125" style="41" customWidth="1"/>
    <col min="35" max="35" width="14.77734375" style="41" customWidth="1"/>
    <col min="36" max="36" width="4.33203125" style="41" customWidth="1"/>
    <col min="37" max="37" width="4" style="41" customWidth="1"/>
    <col min="38" max="39" width="3.88671875" style="41" customWidth="1"/>
    <col min="40" max="40" width="3.6640625" style="41" customWidth="1"/>
    <col min="41" max="41" width="3.88671875" style="41" customWidth="1"/>
    <col min="42" max="42" width="4.109375" style="41" customWidth="1"/>
    <col min="43" max="43" width="3.6640625" style="41" customWidth="1"/>
    <col min="44" max="44" width="4" style="41" customWidth="1"/>
    <col min="45" max="45" width="5.109375" style="41" customWidth="1"/>
    <col min="46" max="46" width="10.21875" style="41" customWidth="1"/>
    <col min="47" max="47" width="9.21875" style="41" customWidth="1"/>
    <col min="48" max="50" width="8.88671875" style="41"/>
    <col min="51" max="51" width="9.21875" style="41" customWidth="1"/>
    <col min="52" max="16384" width="8.88671875" style="41"/>
  </cols>
  <sheetData>
    <row r="1" spans="1:51" ht="51" customHeight="1" x14ac:dyDescent="0.25">
      <c r="A1" s="42" t="s">
        <v>497</v>
      </c>
      <c r="E1" s="43"/>
      <c r="X1" s="142" t="s">
        <v>527</v>
      </c>
      <c r="Y1" s="142" t="s">
        <v>673</v>
      </c>
      <c r="Z1" s="142" t="s">
        <v>354</v>
      </c>
      <c r="AA1" s="142" t="s">
        <v>672</v>
      </c>
      <c r="AB1" s="142" t="s">
        <v>671</v>
      </c>
      <c r="AC1" s="142" t="s">
        <v>355</v>
      </c>
      <c r="AE1" s="41" t="s">
        <v>356</v>
      </c>
      <c r="AF1" s="41" t="s">
        <v>357</v>
      </c>
      <c r="AG1" s="41" t="s">
        <v>526</v>
      </c>
      <c r="AH1" s="41" t="s">
        <v>358</v>
      </c>
      <c r="AS1" s="62" t="s">
        <v>534</v>
      </c>
      <c r="AT1" s="62" t="s">
        <v>535</v>
      </c>
      <c r="AU1" s="62" t="s">
        <v>573</v>
      </c>
      <c r="AW1" s="62" t="s">
        <v>572</v>
      </c>
      <c r="AX1" s="62" t="s">
        <v>535</v>
      </c>
      <c r="AY1" s="62" t="s">
        <v>573</v>
      </c>
    </row>
    <row r="2" spans="1:51" ht="20.399999999999999" x14ac:dyDescent="0.35">
      <c r="A2" s="44" t="s">
        <v>359</v>
      </c>
      <c r="B2" s="44"/>
      <c r="T2" s="135"/>
      <c r="X2" s="141" t="s">
        <v>498</v>
      </c>
      <c r="Y2" s="141"/>
      <c r="Z2" s="45"/>
      <c r="AA2" s="45"/>
      <c r="AB2" s="45"/>
      <c r="AC2" s="45"/>
      <c r="AE2" s="41" t="str">
        <f>CONCATENATE("LOPER ",Tabel14[[#This Row],[Loper nr.]])</f>
        <v xml:space="preserve">LOPER </v>
      </c>
      <c r="AF2" s="41" t="str">
        <f>IF(Tabel14[[#This Row],[Poule E/M/G]]="e","elektrisch",IF(Tabel14[[#This Row],[Poule E/M/G]]="m","mechanisch","gemengd elek./mech."))</f>
        <v>gemengd elek./mech.</v>
      </c>
      <c r="AG2" s="41" t="str">
        <f>IF(Tabel14[[#This Row],[wapen G/K]]="k","klein wapen","groot wapen")</f>
        <v>groot wapen</v>
      </c>
      <c r="AH2" s="41" t="str">
        <f>IF(Tabel14[[#This Row],[wapen D/F/S]]="d","DEGEN",IF(Tabel14[[#This Row],[wapen D/F/S]]="F","FLORET","SABEL"))</f>
        <v>SABEL</v>
      </c>
      <c r="AS2" s="62" t="s">
        <v>369</v>
      </c>
      <c r="AT2" s="62" t="s">
        <v>536</v>
      </c>
      <c r="AU2" s="62" t="s">
        <v>554</v>
      </c>
      <c r="AW2" s="62">
        <v>4</v>
      </c>
      <c r="AX2" s="62" t="s">
        <v>575</v>
      </c>
      <c r="AY2" s="62" t="s">
        <v>576</v>
      </c>
    </row>
    <row r="3" spans="1:51" ht="17.399999999999999" x14ac:dyDescent="0.3">
      <c r="B3" s="143" t="s">
        <v>528</v>
      </c>
      <c r="X3" s="141" t="s">
        <v>499</v>
      </c>
      <c r="Y3" s="141"/>
      <c r="Z3" s="45"/>
      <c r="AA3" s="45"/>
      <c r="AB3" s="45"/>
      <c r="AC3" s="45"/>
      <c r="AE3" s="41" t="str">
        <f>CONCATENATE("LOPER ",Tabel14[[#This Row],[Loper nr.]])</f>
        <v xml:space="preserve">LOPER </v>
      </c>
      <c r="AF3" s="41" t="str">
        <f>IF(Tabel14[[#This Row],[Poule E/M/G]]="e","elektrisch",IF(Tabel14[[#This Row],[Poule E/M/G]]="m","mechanisch","gemengd elek./mech."))</f>
        <v>gemengd elek./mech.</v>
      </c>
      <c r="AG3" s="41" t="str">
        <f>IF(Tabel14[[#This Row],[wapen G/K]]="k","klein wapen","groot wapen")</f>
        <v>groot wapen</v>
      </c>
      <c r="AH3" s="41" t="str">
        <f>IF(Tabel14[[#This Row],[wapen D/F/S]]="d","DEGEN",IF(Tabel14[[#This Row],[wapen D/F/S]]="F","FLORET","SABEL"))</f>
        <v>SABEL</v>
      </c>
      <c r="AS3" s="62" t="s">
        <v>447</v>
      </c>
      <c r="AT3" s="62" t="s">
        <v>537</v>
      </c>
      <c r="AU3" s="62" t="s">
        <v>555</v>
      </c>
      <c r="AW3" s="62">
        <v>5</v>
      </c>
      <c r="AX3" s="62" t="s">
        <v>577</v>
      </c>
      <c r="AY3" s="62" t="s">
        <v>578</v>
      </c>
    </row>
    <row r="4" spans="1:51" ht="20.399999999999999" x14ac:dyDescent="0.35">
      <c r="A4" s="44"/>
      <c r="B4" s="46" t="s">
        <v>360</v>
      </c>
      <c r="X4" s="141" t="s">
        <v>500</v>
      </c>
      <c r="Y4" s="141"/>
      <c r="Z4" s="45"/>
      <c r="AA4" s="45"/>
      <c r="AB4" s="45"/>
      <c r="AC4" s="45"/>
      <c r="AE4" s="41" t="str">
        <f>CONCATENATE("LOPER ",Tabel14[[#This Row],[Loper nr.]])</f>
        <v xml:space="preserve">LOPER </v>
      </c>
      <c r="AF4" s="41" t="str">
        <f>IF(Tabel14[[#This Row],[Poule E/M/G]]="e","elektrisch",IF(Tabel14[[#This Row],[Poule E/M/G]]="m","mechanisch","gemengd elek./mech."))</f>
        <v>gemengd elek./mech.</v>
      </c>
      <c r="AG4" s="41" t="str">
        <f>IF(Tabel14[[#This Row],[wapen G/K]]="k","klein wapen","groot wapen")</f>
        <v>groot wapen</v>
      </c>
      <c r="AH4" s="41" t="str">
        <f>IF(Tabel14[[#This Row],[wapen D/F/S]]="d","DEGEN",IF(Tabel14[[#This Row],[wapen D/F/S]]="F","FLORET","SABEL"))</f>
        <v>SABEL</v>
      </c>
      <c r="AS4" s="62" t="s">
        <v>490</v>
      </c>
      <c r="AT4" s="62" t="s">
        <v>538</v>
      </c>
      <c r="AU4" s="62" t="s">
        <v>556</v>
      </c>
      <c r="AW4" s="62">
        <v>6</v>
      </c>
      <c r="AX4" s="62" t="s">
        <v>579</v>
      </c>
      <c r="AY4" s="62" t="s">
        <v>580</v>
      </c>
    </row>
    <row r="5" spans="1:51" ht="20.399999999999999" x14ac:dyDescent="0.35">
      <c r="A5" s="44"/>
      <c r="B5" s="46" t="s">
        <v>361</v>
      </c>
      <c r="X5" s="141" t="s">
        <v>501</v>
      </c>
      <c r="Y5" s="141"/>
      <c r="Z5" s="45"/>
      <c r="AA5" s="45"/>
      <c r="AB5" s="45"/>
      <c r="AC5" s="45"/>
      <c r="AE5" s="41" t="str">
        <f>CONCATENATE("LOPER ",Tabel14[[#This Row],[Loper nr.]])</f>
        <v xml:space="preserve">LOPER </v>
      </c>
      <c r="AF5" s="41" t="str">
        <f>IF(Tabel14[[#This Row],[Poule E/M/G]]="e","elektrisch",IF(Tabel14[[#This Row],[Poule E/M/G]]="m","mechanisch","gemengd elek./mech."))</f>
        <v>gemengd elek./mech.</v>
      </c>
      <c r="AG5" s="41" t="str">
        <f>IF(Tabel14[[#This Row],[wapen G/K]]="k","klein wapen","groot wapen")</f>
        <v>groot wapen</v>
      </c>
      <c r="AH5" s="41" t="str">
        <f>IF(Tabel14[[#This Row],[wapen D/F/S]]="d","DEGEN",IF(Tabel14[[#This Row],[wapen D/F/S]]="F","FLORET","SABEL"))</f>
        <v>SABEL</v>
      </c>
      <c r="AS5" s="62" t="s">
        <v>491</v>
      </c>
      <c r="AT5" s="62" t="s">
        <v>539</v>
      </c>
      <c r="AU5" s="62" t="s">
        <v>557</v>
      </c>
      <c r="AW5" s="62">
        <v>7</v>
      </c>
      <c r="AX5" s="62" t="s">
        <v>581</v>
      </c>
      <c r="AY5" s="62" t="s">
        <v>582</v>
      </c>
    </row>
    <row r="6" spans="1:51" ht="20.399999999999999" x14ac:dyDescent="0.35">
      <c r="A6" s="44"/>
      <c r="B6" s="46" t="s">
        <v>362</v>
      </c>
      <c r="X6" s="141" t="s">
        <v>502</v>
      </c>
      <c r="Y6" s="141"/>
      <c r="Z6" s="45"/>
      <c r="AA6" s="45"/>
      <c r="AB6" s="45"/>
      <c r="AC6" s="45"/>
      <c r="AE6" s="41" t="str">
        <f>CONCATENATE("LOPER ",Tabel14[[#This Row],[Loper nr.]])</f>
        <v xml:space="preserve">LOPER </v>
      </c>
      <c r="AF6" s="41" t="str">
        <f>IF(Tabel14[[#This Row],[Poule E/M/G]]="e","elektrisch",IF(Tabel14[[#This Row],[Poule E/M/G]]="m","mechanisch","gemengd elek./mech."))</f>
        <v>gemengd elek./mech.</v>
      </c>
      <c r="AG6" s="41" t="str">
        <f>IF(Tabel14[[#This Row],[wapen G/K]]="k","klein wapen","groot wapen")</f>
        <v>groot wapen</v>
      </c>
      <c r="AH6" s="41" t="str">
        <f>IF(Tabel14[[#This Row],[wapen D/F/S]]="d","DEGEN",IF(Tabel14[[#This Row],[wapen D/F/S]]="F","FLORET","SABEL"))</f>
        <v>SABEL</v>
      </c>
      <c r="AS6" s="62" t="s">
        <v>493</v>
      </c>
      <c r="AT6" s="62" t="s">
        <v>540</v>
      </c>
      <c r="AU6" s="62" t="s">
        <v>558</v>
      </c>
      <c r="AW6" s="62">
        <v>8</v>
      </c>
      <c r="AX6" s="62" t="s">
        <v>583</v>
      </c>
      <c r="AY6" s="62" t="s">
        <v>584</v>
      </c>
    </row>
    <row r="7" spans="1:51" ht="20.399999999999999" x14ac:dyDescent="0.35">
      <c r="B7" s="46" t="s">
        <v>363</v>
      </c>
      <c r="X7" s="141" t="s">
        <v>503</v>
      </c>
      <c r="Y7" s="141"/>
      <c r="Z7" s="45"/>
      <c r="AA7" s="45"/>
      <c r="AB7" s="45"/>
      <c r="AC7" s="45"/>
      <c r="AE7" s="41" t="str">
        <f>CONCATENATE("LOPER ",Tabel14[[#This Row],[Loper nr.]])</f>
        <v xml:space="preserve">LOPER </v>
      </c>
      <c r="AF7" s="41" t="str">
        <f>IF(Tabel14[[#This Row],[Poule E/M/G]]="e","elektrisch",IF(Tabel14[[#This Row],[Poule E/M/G]]="m","mechanisch","gemengd elek./mech."))</f>
        <v>gemengd elek./mech.</v>
      </c>
      <c r="AG7" s="41" t="str">
        <f>IF(Tabel14[[#This Row],[wapen G/K]]="k","klein wapen","groot wapen")</f>
        <v>groot wapen</v>
      </c>
      <c r="AH7" s="41" t="str">
        <f>IF(Tabel14[[#This Row],[wapen D/F/S]]="d","DEGEN",IF(Tabel14[[#This Row],[wapen D/F/S]]="F","FLORET","SABEL"))</f>
        <v>SABEL</v>
      </c>
      <c r="AS7" s="62" t="s">
        <v>494</v>
      </c>
      <c r="AT7" s="62" t="s">
        <v>541</v>
      </c>
      <c r="AU7" s="62" t="s">
        <v>559</v>
      </c>
      <c r="AW7" s="62">
        <v>9</v>
      </c>
      <c r="AX7" s="62" t="s">
        <v>585</v>
      </c>
      <c r="AY7" s="62" t="s">
        <v>586</v>
      </c>
    </row>
    <row r="8" spans="1:51" ht="20.399999999999999" x14ac:dyDescent="0.35">
      <c r="A8" s="46" t="s">
        <v>529</v>
      </c>
      <c r="B8" s="44"/>
      <c r="X8" s="141" t="s">
        <v>504</v>
      </c>
      <c r="Y8" s="141"/>
      <c r="Z8" s="45"/>
      <c r="AA8" s="45"/>
      <c r="AB8" s="45"/>
      <c r="AC8" s="45"/>
      <c r="AE8" s="41" t="str">
        <f>CONCATENATE("LOPER ",Tabel14[[#This Row],[Loper nr.]])</f>
        <v xml:space="preserve">LOPER </v>
      </c>
      <c r="AF8" s="41" t="str">
        <f>IF(Tabel14[[#This Row],[Poule E/M/G]]="e","elektrisch",IF(Tabel14[[#This Row],[Poule E/M/G]]="m","mechanisch","gemengd elek./mech."))</f>
        <v>gemengd elek./mech.</v>
      </c>
      <c r="AG8" s="41" t="str">
        <f>IF(Tabel14[[#This Row],[wapen G/K]]="k","klein wapen","groot wapen")</f>
        <v>groot wapen</v>
      </c>
      <c r="AH8" s="41" t="str">
        <f>IF(Tabel14[[#This Row],[wapen D/F/S]]="d","DEGEN",IF(Tabel14[[#This Row],[wapen D/F/S]]="F","FLORET","SABEL"))</f>
        <v>SABEL</v>
      </c>
      <c r="AS8" s="62" t="s">
        <v>495</v>
      </c>
      <c r="AT8" s="62" t="s">
        <v>542</v>
      </c>
      <c r="AU8" s="62" t="s">
        <v>560</v>
      </c>
      <c r="AW8" s="62">
        <v>10</v>
      </c>
      <c r="AX8" s="62" t="s">
        <v>587</v>
      </c>
      <c r="AY8" s="62" t="s">
        <v>588</v>
      </c>
    </row>
    <row r="9" spans="1:51" ht="20.399999999999999" x14ac:dyDescent="0.35">
      <c r="A9" s="44" t="s">
        <v>530</v>
      </c>
      <c r="B9" s="44"/>
      <c r="X9" s="141" t="s">
        <v>505</v>
      </c>
      <c r="Y9" s="141"/>
      <c r="Z9" s="45"/>
      <c r="AA9" s="45"/>
      <c r="AB9" s="45"/>
      <c r="AC9" s="45"/>
      <c r="AE9" s="41" t="str">
        <f>CONCATENATE("LOPER ",Tabel14[[#This Row],[Loper nr.]])</f>
        <v xml:space="preserve">LOPER </v>
      </c>
      <c r="AF9" s="41" t="str">
        <f>IF(Tabel14[[#This Row],[Poule E/M/G]]="e","elektrisch",IF(Tabel14[[#This Row],[Poule E/M/G]]="m","mechanisch","gemengd elek./mech."))</f>
        <v>gemengd elek./mech.</v>
      </c>
      <c r="AG9" s="41" t="str">
        <f>IF(Tabel14[[#This Row],[wapen G/K]]="k","klein wapen","groot wapen")</f>
        <v>groot wapen</v>
      </c>
      <c r="AH9" s="41" t="str">
        <f>IF(Tabel14[[#This Row],[wapen D/F/S]]="d","DEGEN",IF(Tabel14[[#This Row],[wapen D/F/S]]="F","FLORET","SABEL"))</f>
        <v>SABEL</v>
      </c>
      <c r="AS9" s="62" t="s">
        <v>496</v>
      </c>
      <c r="AT9" s="62" t="s">
        <v>543</v>
      </c>
      <c r="AU9" s="62" t="s">
        <v>561</v>
      </c>
      <c r="AW9" s="62">
        <v>11</v>
      </c>
      <c r="AX9" s="62" t="s">
        <v>589</v>
      </c>
      <c r="AY9" s="62" t="s">
        <v>590</v>
      </c>
    </row>
    <row r="10" spans="1:51" ht="20.399999999999999" x14ac:dyDescent="0.35">
      <c r="A10" s="44" t="s">
        <v>531</v>
      </c>
      <c r="B10" s="44"/>
      <c r="X10" s="141" t="s">
        <v>506</v>
      </c>
      <c r="Y10" s="141"/>
      <c r="Z10" s="45"/>
      <c r="AA10" s="45"/>
      <c r="AB10" s="45"/>
      <c r="AC10" s="45"/>
      <c r="AE10" s="41" t="str">
        <f>CONCATENATE("LOPER ",Tabel14[[#This Row],[Loper nr.]])</f>
        <v xml:space="preserve">LOPER </v>
      </c>
      <c r="AF10" s="41" t="str">
        <f>IF(Tabel14[[#This Row],[Poule E/M/G]]="e","elektrisch",IF(Tabel14[[#This Row],[Poule E/M/G]]="m","mechanisch","gemengd elek./mech."))</f>
        <v>gemengd elek./mech.</v>
      </c>
      <c r="AG10" s="41" t="str">
        <f>IF(Tabel14[[#This Row],[wapen G/K]]="k","klein wapen","groot wapen")</f>
        <v>groot wapen</v>
      </c>
      <c r="AH10" s="41" t="str">
        <f>IF(Tabel14[[#This Row],[wapen D/F/S]]="d","DEGEN",IF(Tabel14[[#This Row],[wapen D/F/S]]="F","FLORET","SABEL"))</f>
        <v>SABEL</v>
      </c>
      <c r="AS10" s="62" t="s">
        <v>516</v>
      </c>
      <c r="AT10" s="62" t="s">
        <v>544</v>
      </c>
      <c r="AU10" s="62" t="s">
        <v>562</v>
      </c>
      <c r="AW10" s="62">
        <v>12</v>
      </c>
      <c r="AX10" s="62" t="s">
        <v>591</v>
      </c>
      <c r="AY10" s="62" t="s">
        <v>592</v>
      </c>
    </row>
    <row r="11" spans="1:51" ht="20.399999999999999" x14ac:dyDescent="0.35">
      <c r="A11" s="44" t="s">
        <v>532</v>
      </c>
      <c r="B11" s="44"/>
      <c r="X11" s="141" t="s">
        <v>507</v>
      </c>
      <c r="Y11" s="141"/>
      <c r="Z11" s="45"/>
      <c r="AA11" s="45"/>
      <c r="AB11" s="45"/>
      <c r="AC11" s="45"/>
      <c r="AE11" s="41" t="str">
        <f>CONCATENATE("LOPER ",Tabel14[[#This Row],[Loper nr.]])</f>
        <v xml:space="preserve">LOPER </v>
      </c>
      <c r="AF11" s="41" t="str">
        <f>IF(Tabel14[[#This Row],[Poule E/M/G]]="e","elektrisch",IF(Tabel14[[#This Row],[Poule E/M/G]]="m","mechanisch","gemengd elek./mech."))</f>
        <v>gemengd elek./mech.</v>
      </c>
      <c r="AG11" s="41" t="str">
        <f>IF(Tabel14[[#This Row],[wapen G/K]]="k","klein wapen","groot wapen")</f>
        <v>groot wapen</v>
      </c>
      <c r="AH11" s="41" t="str">
        <f>IF(Tabel14[[#This Row],[wapen D/F/S]]="d","DEGEN",IF(Tabel14[[#This Row],[wapen D/F/S]]="F","FLORET","SABEL"))</f>
        <v>SABEL</v>
      </c>
      <c r="AS11" s="62" t="s">
        <v>515</v>
      </c>
      <c r="AT11" s="62" t="s">
        <v>545</v>
      </c>
      <c r="AU11" s="62" t="s">
        <v>563</v>
      </c>
    </row>
    <row r="12" spans="1:51" ht="20.399999999999999" x14ac:dyDescent="0.35">
      <c r="A12" s="44"/>
      <c r="B12" s="44"/>
      <c r="X12" s="141" t="s">
        <v>525</v>
      </c>
      <c r="Y12" s="141"/>
      <c r="Z12" s="45"/>
      <c r="AA12" s="45"/>
      <c r="AB12" s="45"/>
      <c r="AC12" s="45"/>
      <c r="AE12" s="41" t="str">
        <f>CONCATENATE("LOPER ",Tabel14[[#This Row],[Loper nr.]])</f>
        <v xml:space="preserve">LOPER </v>
      </c>
      <c r="AF12" s="41" t="str">
        <f>IF(Tabel14[[#This Row],[Poule E/M/G]]="e","elektrisch",IF(Tabel14[[#This Row],[Poule E/M/G]]="m","mechanisch","gemengd elek./mech."))</f>
        <v>gemengd elek./mech.</v>
      </c>
      <c r="AG12" s="41" t="str">
        <f>IF(Tabel14[[#This Row],[wapen G/K]]="k","klein wapen","groot wapen")</f>
        <v>groot wapen</v>
      </c>
      <c r="AH12" s="41" t="str">
        <f>IF(Tabel14[[#This Row],[wapen D/F/S]]="d","DEGEN",IF(Tabel14[[#This Row],[wapen D/F/S]]="F","FLORET","SABEL"))</f>
        <v>SABEL</v>
      </c>
      <c r="AS12" s="62" t="s">
        <v>517</v>
      </c>
      <c r="AT12" s="62" t="s">
        <v>546</v>
      </c>
      <c r="AU12" s="62" t="s">
        <v>564</v>
      </c>
    </row>
    <row r="13" spans="1:51" ht="20.399999999999999" x14ac:dyDescent="0.35">
      <c r="A13" s="44" t="s">
        <v>533</v>
      </c>
      <c r="B13" s="44"/>
      <c r="X13" s="141" t="s">
        <v>508</v>
      </c>
      <c r="Y13" s="141"/>
      <c r="Z13" s="45"/>
      <c r="AA13" s="45"/>
      <c r="AB13" s="45"/>
      <c r="AC13" s="45"/>
      <c r="AE13" s="41" t="str">
        <f>CONCATENATE("LOPER ",Tabel14[[#This Row],[Loper nr.]])</f>
        <v xml:space="preserve">LOPER </v>
      </c>
      <c r="AF13" s="41" t="str">
        <f>IF(Tabel14[[#This Row],[Poule E/M/G]]="e","elektrisch",IF(Tabel14[[#This Row],[Poule E/M/G]]="m","mechanisch","gemengd elek./mech."))</f>
        <v>gemengd elek./mech.</v>
      </c>
      <c r="AG13" s="41" t="str">
        <f>IF(Tabel14[[#This Row],[wapen G/K]]="k","klein wapen","groot wapen")</f>
        <v>groot wapen</v>
      </c>
      <c r="AH13" s="41" t="str">
        <f>IF(Tabel14[[#This Row],[wapen D/F/S]]="d","DEGEN",IF(Tabel14[[#This Row],[wapen D/F/S]]="F","FLORET","SABEL"))</f>
        <v>SABEL</v>
      </c>
      <c r="AS13" s="62" t="s">
        <v>518</v>
      </c>
      <c r="AT13" s="62" t="s">
        <v>547</v>
      </c>
      <c r="AU13" s="62" t="s">
        <v>565</v>
      </c>
    </row>
    <row r="14" spans="1:51" ht="20.399999999999999" x14ac:dyDescent="0.35">
      <c r="A14" s="44"/>
      <c r="B14" s="44"/>
      <c r="X14" s="141" t="s">
        <v>509</v>
      </c>
      <c r="Y14" s="141"/>
      <c r="Z14" s="45"/>
      <c r="AA14" s="45"/>
      <c r="AB14" s="45"/>
      <c r="AC14" s="45"/>
      <c r="AE14" s="41" t="str">
        <f>CONCATENATE("LOPER ",Tabel14[[#This Row],[Loper nr.]])</f>
        <v xml:space="preserve">LOPER </v>
      </c>
      <c r="AF14" s="41" t="str">
        <f>IF(Tabel14[[#This Row],[Poule E/M/G]]="e","elektrisch",IF(Tabel14[[#This Row],[Poule E/M/G]]="m","mechanisch","gemengd elek./mech."))</f>
        <v>gemengd elek./mech.</v>
      </c>
      <c r="AG14" s="41" t="str">
        <f>IF(Tabel14[[#This Row],[wapen G/K]]="k","klein wapen","groot wapen")</f>
        <v>groot wapen</v>
      </c>
      <c r="AH14" s="41" t="str">
        <f>IF(Tabel14[[#This Row],[wapen D/F/S]]="d","DEGEN",IF(Tabel14[[#This Row],[wapen D/F/S]]="F","FLORET","SABEL"))</f>
        <v>SABEL</v>
      </c>
      <c r="AS14" s="62" t="s">
        <v>519</v>
      </c>
      <c r="AT14" s="62" t="s">
        <v>548</v>
      </c>
      <c r="AU14" s="62" t="s">
        <v>566</v>
      </c>
    </row>
    <row r="15" spans="1:51" ht="20.399999999999999" x14ac:dyDescent="0.35">
      <c r="A15" s="44"/>
      <c r="B15" s="44"/>
      <c r="X15" s="141" t="s">
        <v>510</v>
      </c>
      <c r="Y15" s="141"/>
      <c r="Z15" s="45"/>
      <c r="AA15" s="45"/>
      <c r="AB15" s="45"/>
      <c r="AC15" s="45"/>
      <c r="AE15" s="41" t="str">
        <f>CONCATENATE("LOPER ",Tabel14[[#This Row],[Loper nr.]])</f>
        <v xml:space="preserve">LOPER </v>
      </c>
      <c r="AF15" s="41" t="str">
        <f>IF(Tabel14[[#This Row],[Poule E/M/G]]="e","elektrisch",IF(Tabel14[[#This Row],[Poule E/M/G]]="m","mechanisch","gemengd elek./mech."))</f>
        <v>gemengd elek./mech.</v>
      </c>
      <c r="AG15" s="41" t="str">
        <f>IF(Tabel14[[#This Row],[wapen G/K]]="k","klein wapen","groot wapen")</f>
        <v>groot wapen</v>
      </c>
      <c r="AH15" s="41" t="str">
        <f>IF(Tabel14[[#This Row],[wapen D/F/S]]="d","DEGEN",IF(Tabel14[[#This Row],[wapen D/F/S]]="F","FLORET","SABEL"))</f>
        <v>SABEL</v>
      </c>
      <c r="AS15" s="62" t="s">
        <v>520</v>
      </c>
      <c r="AT15" s="62" t="s">
        <v>549</v>
      </c>
      <c r="AU15" s="62" t="s">
        <v>567</v>
      </c>
    </row>
    <row r="16" spans="1:51" ht="24.6" customHeight="1" x14ac:dyDescent="0.55000000000000004">
      <c r="A16" s="47"/>
      <c r="B16" s="48"/>
      <c r="X16" s="141" t="s">
        <v>511</v>
      </c>
      <c r="Y16" s="141"/>
      <c r="Z16" s="45"/>
      <c r="AA16" s="45"/>
      <c r="AB16" s="45"/>
      <c r="AC16" s="45"/>
      <c r="AD16" s="49"/>
      <c r="AE16" s="41" t="str">
        <f>CONCATENATE("LOPER ",Tabel14[[#This Row],[Loper nr.]])</f>
        <v xml:space="preserve">LOPER </v>
      </c>
      <c r="AF16" s="41" t="str">
        <f>IF(Tabel14[[#This Row],[Poule E/M/G]]="e","elektrisch",IF(Tabel14[[#This Row],[Poule E/M/G]]="m","mechanisch","gemengd elek./mech."))</f>
        <v>gemengd elek./mech.</v>
      </c>
      <c r="AG16" s="41" t="str">
        <f>IF(Tabel14[[#This Row],[wapen G/K]]="k","klein wapen","groot wapen")</f>
        <v>groot wapen</v>
      </c>
      <c r="AH16" s="41" t="str">
        <f>IF(Tabel14[[#This Row],[wapen D/F/S]]="d","DEGEN",IF(Tabel14[[#This Row],[wapen D/F/S]]="F","FLORET","SABEL"))</f>
        <v>SABEL</v>
      </c>
      <c r="AS16" s="62" t="s">
        <v>521</v>
      </c>
      <c r="AT16" s="62" t="s">
        <v>550</v>
      </c>
      <c r="AU16" s="62" t="s">
        <v>568</v>
      </c>
    </row>
    <row r="17" spans="1:49" ht="24.6" customHeight="1" x14ac:dyDescent="0.55000000000000004">
      <c r="A17" s="47"/>
      <c r="B17" s="48"/>
      <c r="X17" s="141" t="s">
        <v>512</v>
      </c>
      <c r="Y17" s="141"/>
      <c r="Z17" s="45"/>
      <c r="AA17" s="45"/>
      <c r="AB17" s="45"/>
      <c r="AC17" s="45"/>
      <c r="AD17" s="49"/>
      <c r="AE17" s="41" t="str">
        <f>CONCATENATE("LOPER ",Tabel14[[#This Row],[Loper nr.]])</f>
        <v xml:space="preserve">LOPER </v>
      </c>
      <c r="AF17" s="41" t="str">
        <f>IF(Tabel14[[#This Row],[Poule E/M/G]]="e","elektrisch",IF(Tabel14[[#This Row],[Poule E/M/G]]="m","mechanisch","gemengd elek./mech."))</f>
        <v>gemengd elek./mech.</v>
      </c>
      <c r="AG17" s="41" t="str">
        <f>IF(Tabel14[[#This Row],[wapen G/K]]="k","klein wapen","groot wapen")</f>
        <v>groot wapen</v>
      </c>
      <c r="AH17" s="41" t="str">
        <f>IF(Tabel14[[#This Row],[wapen D/F/S]]="d","DEGEN",IF(Tabel14[[#This Row],[wapen D/F/S]]="F","FLORET","SABEL"))</f>
        <v>SABEL</v>
      </c>
      <c r="AS17" s="62" t="s">
        <v>534</v>
      </c>
      <c r="AT17" s="62" t="s">
        <v>551</v>
      </c>
      <c r="AU17" s="62" t="s">
        <v>569</v>
      </c>
    </row>
    <row r="18" spans="1:49" ht="24.6" customHeight="1" x14ac:dyDescent="0.55000000000000004">
      <c r="A18" s="47"/>
      <c r="B18" s="48"/>
      <c r="X18" s="141" t="s">
        <v>513</v>
      </c>
      <c r="Y18" s="141"/>
      <c r="Z18" s="45"/>
      <c r="AA18" s="45"/>
      <c r="AB18" s="45"/>
      <c r="AC18" s="45"/>
      <c r="AD18" s="49"/>
      <c r="AE18" s="41" t="str">
        <f>CONCATENATE("LOPER ",Tabel14[[#This Row],[Loper nr.]])</f>
        <v xml:space="preserve">LOPER </v>
      </c>
      <c r="AF18" s="41" t="str">
        <f>IF(Tabel14[[#This Row],[Poule E/M/G]]="e","elektrisch",IF(Tabel14[[#This Row],[Poule E/M/G]]="m","mechanisch","gemengd elek./mech."))</f>
        <v>gemengd elek./mech.</v>
      </c>
      <c r="AG18" s="41" t="str">
        <f>IF(Tabel14[[#This Row],[wapen G/K]]="k","klein wapen","groot wapen")</f>
        <v>groot wapen</v>
      </c>
      <c r="AH18" s="41" t="str">
        <f>IF(Tabel14[[#This Row],[wapen D/F/S]]="d","DEGEN",IF(Tabel14[[#This Row],[wapen D/F/S]]="F","FLORET","SABEL"))</f>
        <v>SABEL</v>
      </c>
      <c r="AS18" s="62" t="s">
        <v>523</v>
      </c>
      <c r="AT18" s="62" t="s">
        <v>552</v>
      </c>
      <c r="AU18" s="62" t="s">
        <v>570</v>
      </c>
    </row>
    <row r="19" spans="1:49" ht="24.6" customHeight="1" x14ac:dyDescent="0.55000000000000004">
      <c r="A19" s="47"/>
      <c r="B19" s="48"/>
      <c r="X19" s="141" t="s">
        <v>514</v>
      </c>
      <c r="Y19" s="141"/>
      <c r="Z19" s="45"/>
      <c r="AA19" s="45"/>
      <c r="AB19" s="45"/>
      <c r="AC19" s="45"/>
      <c r="AD19" s="49"/>
      <c r="AE19" s="41" t="str">
        <f>CONCATENATE("LOPER ",Tabel14[[#This Row],[Loper nr.]])</f>
        <v xml:space="preserve">LOPER </v>
      </c>
      <c r="AF19" s="41" t="str">
        <f>IF(Tabel14[[#This Row],[Poule E/M/G]]="e","elektrisch",IF(Tabel14[[#This Row],[Poule E/M/G]]="m","mechanisch","gemengd elek./mech."))</f>
        <v>gemengd elek./mech.</v>
      </c>
      <c r="AG19" s="41" t="str">
        <f>IF(Tabel14[[#This Row],[wapen G/K]]="k","klein wapen","groot wapen")</f>
        <v>groot wapen</v>
      </c>
      <c r="AH19" s="41" t="str">
        <f>IF(Tabel14[[#This Row],[wapen D/F/S]]="d","DEGEN",IF(Tabel14[[#This Row],[wapen D/F/S]]="F","FLORET","SABEL"))</f>
        <v>SABEL</v>
      </c>
      <c r="AS19" s="62" t="s">
        <v>524</v>
      </c>
      <c r="AT19" s="62" t="s">
        <v>553</v>
      </c>
      <c r="AU19" s="62" t="s">
        <v>571</v>
      </c>
    </row>
    <row r="20" spans="1:49" ht="24.6" customHeight="1" x14ac:dyDescent="0.55000000000000004">
      <c r="A20" s="47"/>
      <c r="B20" s="48"/>
      <c r="Z20" s="49"/>
      <c r="AA20" s="49"/>
      <c r="AB20" s="49"/>
      <c r="AC20" s="49"/>
      <c r="AD20" s="49"/>
      <c r="AE20" s="49"/>
      <c r="AF20" s="49"/>
      <c r="AG20" s="49"/>
    </row>
    <row r="21" spans="1:49" ht="13.8" thickBot="1" x14ac:dyDescent="0.3"/>
    <row r="22" spans="1:49" ht="100.05" customHeight="1" thickBot="1" x14ac:dyDescent="0.55000000000000004">
      <c r="A22" s="182" t="str">
        <f>CONCATENATE(AH2,"                ",AG2)</f>
        <v>SABEL                groot wapen</v>
      </c>
      <c r="B22" s="183"/>
      <c r="C22" s="184" t="str">
        <f>CONCATENATE(AE2,"                     ", AF2)</f>
        <v>LOPER                      gemengd elek./mech.</v>
      </c>
      <c r="D22" s="185"/>
      <c r="E22" s="186"/>
      <c r="F22" s="186"/>
      <c r="G22" s="186"/>
      <c r="H22" s="186"/>
      <c r="I22" s="186"/>
      <c r="J22" s="186"/>
      <c r="K22" s="187"/>
      <c r="L22" s="188">
        <f>AC2</f>
        <v>0</v>
      </c>
      <c r="M22" s="189"/>
      <c r="N22" s="50" t="s">
        <v>364</v>
      </c>
      <c r="O22" s="190" t="s">
        <v>365</v>
      </c>
      <c r="P22" s="191"/>
      <c r="Q22" s="190" t="s">
        <v>366</v>
      </c>
      <c r="R22" s="191"/>
      <c r="S22" s="190" t="s">
        <v>367</v>
      </c>
      <c r="T22" s="191"/>
      <c r="U22" s="198" t="s">
        <v>368</v>
      </c>
      <c r="V22" s="199"/>
      <c r="W22" s="136"/>
      <c r="X22" s="146" t="s">
        <v>369</v>
      </c>
      <c r="Y22" s="140"/>
      <c r="Z22" s="202"/>
      <c r="AA22" s="202"/>
      <c r="AB22" s="202"/>
      <c r="AC22" s="202"/>
      <c r="AD22" s="202"/>
      <c r="AE22" s="202"/>
      <c r="AF22" s="202"/>
      <c r="AG22" s="202"/>
      <c r="AH22" s="202"/>
      <c r="AI22" s="202"/>
      <c r="AJ22" s="202"/>
      <c r="AK22" s="202"/>
      <c r="AL22" s="202"/>
      <c r="AM22" s="202"/>
      <c r="AN22" s="202"/>
      <c r="AO22" s="202"/>
      <c r="AP22" s="202"/>
    </row>
    <row r="23" spans="1:49" ht="16.2" thickBot="1" x14ac:dyDescent="0.35">
      <c r="A23" s="51" t="s">
        <v>370</v>
      </c>
      <c r="B23" s="52"/>
      <c r="C23" s="53">
        <v>1</v>
      </c>
      <c r="D23" s="54">
        <v>2</v>
      </c>
      <c r="E23" s="54">
        <v>3</v>
      </c>
      <c r="F23" s="54">
        <v>4</v>
      </c>
      <c r="G23" s="54">
        <v>5</v>
      </c>
      <c r="H23" s="54">
        <v>6</v>
      </c>
      <c r="I23" s="54">
        <v>7</v>
      </c>
      <c r="J23" s="54">
        <v>8</v>
      </c>
      <c r="K23" s="54">
        <v>9</v>
      </c>
      <c r="L23" s="55">
        <v>10</v>
      </c>
      <c r="M23" s="55">
        <v>11</v>
      </c>
      <c r="N23" s="56">
        <v>12</v>
      </c>
      <c r="O23" s="57" t="s">
        <v>371</v>
      </c>
      <c r="P23" s="58" t="s">
        <v>372</v>
      </c>
      <c r="Q23" s="59" t="s">
        <v>371</v>
      </c>
      <c r="R23" s="56" t="s">
        <v>372</v>
      </c>
      <c r="S23" s="59" t="s">
        <v>371</v>
      </c>
      <c r="T23" s="60" t="s">
        <v>372</v>
      </c>
      <c r="U23" s="200"/>
      <c r="V23" s="201"/>
      <c r="W23" s="137"/>
      <c r="X23" s="137"/>
      <c r="Y23" s="137"/>
      <c r="Z23" s="61"/>
      <c r="AA23" s="62"/>
      <c r="AB23" s="62"/>
      <c r="AC23" s="62"/>
      <c r="AD23" s="62"/>
      <c r="AE23" s="62"/>
      <c r="AF23" s="62"/>
      <c r="AG23" s="62"/>
      <c r="AH23" s="62"/>
      <c r="AI23" s="62"/>
      <c r="AJ23" s="62"/>
      <c r="AK23" s="62"/>
      <c r="AL23" s="62"/>
      <c r="AM23" s="62"/>
      <c r="AN23" s="62"/>
      <c r="AO23" s="62"/>
      <c r="AP23" s="62"/>
    </row>
    <row r="24" spans="1:49" ht="16.2" thickBot="1" x14ac:dyDescent="0.35">
      <c r="A24" s="1"/>
      <c r="B24" s="63">
        <v>1</v>
      </c>
      <c r="C24" s="64"/>
      <c r="D24" s="65"/>
      <c r="E24" s="65"/>
      <c r="F24" s="65"/>
      <c r="G24" s="65"/>
      <c r="H24" s="65"/>
      <c r="I24" s="65"/>
      <c r="J24" s="66"/>
      <c r="K24" s="66"/>
      <c r="L24" s="66"/>
      <c r="M24" s="66"/>
      <c r="N24" s="67"/>
      <c r="O24" s="68"/>
      <c r="P24" s="69"/>
      <c r="Q24" s="68"/>
      <c r="R24" s="69"/>
      <c r="S24" s="68"/>
      <c r="T24" s="70"/>
      <c r="U24" s="178"/>
      <c r="V24" s="179"/>
      <c r="Z24" s="61"/>
      <c r="AA24" s="62"/>
      <c r="AB24" s="62"/>
      <c r="AC24" s="62"/>
      <c r="AD24" s="62"/>
      <c r="AE24" s="62"/>
      <c r="AF24" s="62"/>
      <c r="AG24" s="62"/>
      <c r="AH24" s="71" t="s">
        <v>373</v>
      </c>
      <c r="AI24" s="71"/>
      <c r="AJ24" s="72"/>
      <c r="AK24" s="71"/>
      <c r="AL24" s="71"/>
      <c r="AM24" s="71"/>
      <c r="AN24" s="73"/>
      <c r="AO24" s="73"/>
      <c r="AP24" s="73"/>
      <c r="AW24" s="41">
        <v>1</v>
      </c>
    </row>
    <row r="25" spans="1:49" ht="16.2" thickBot="1" x14ac:dyDescent="0.35">
      <c r="A25" s="1"/>
      <c r="B25" s="74">
        <v>2</v>
      </c>
      <c r="C25" s="75"/>
      <c r="D25" s="76"/>
      <c r="E25" s="77"/>
      <c r="F25" s="77"/>
      <c r="G25" s="77"/>
      <c r="H25" s="77"/>
      <c r="I25" s="77"/>
      <c r="J25" s="78"/>
      <c r="K25" s="78"/>
      <c r="L25" s="78"/>
      <c r="M25" s="78"/>
      <c r="N25" s="67"/>
      <c r="O25" s="68"/>
      <c r="P25" s="69"/>
      <c r="Q25" s="68"/>
      <c r="R25" s="69"/>
      <c r="S25" s="68"/>
      <c r="T25" s="70"/>
      <c r="U25" s="178"/>
      <c r="V25" s="179"/>
      <c r="Z25" s="79" t="s">
        <v>374</v>
      </c>
      <c r="AA25" s="80" t="s">
        <v>375</v>
      </c>
      <c r="AB25" s="81" t="s">
        <v>376</v>
      </c>
      <c r="AC25" s="81" t="s">
        <v>377</v>
      </c>
      <c r="AD25" s="81" t="s">
        <v>378</v>
      </c>
      <c r="AE25" s="81" t="s">
        <v>379</v>
      </c>
      <c r="AF25" s="82" t="s">
        <v>380</v>
      </c>
      <c r="AG25" s="83"/>
      <c r="AH25" s="83"/>
      <c r="AI25" s="83"/>
      <c r="AJ25" s="83"/>
      <c r="AK25" s="83"/>
      <c r="AL25" s="83"/>
      <c r="AM25" s="83"/>
      <c r="AN25" s="84"/>
      <c r="AO25" s="85"/>
      <c r="AP25" s="73"/>
      <c r="AW25" s="41">
        <v>2</v>
      </c>
    </row>
    <row r="26" spans="1:49" ht="16.2" thickBot="1" x14ac:dyDescent="0.35">
      <c r="A26" s="28"/>
      <c r="B26" s="63">
        <v>3</v>
      </c>
      <c r="C26" s="75"/>
      <c r="D26" s="77"/>
      <c r="E26" s="76"/>
      <c r="F26" s="77"/>
      <c r="G26" s="77"/>
      <c r="H26" s="77"/>
      <c r="I26" s="77"/>
      <c r="J26" s="78"/>
      <c r="K26" s="78"/>
      <c r="L26" s="78"/>
      <c r="M26" s="78"/>
      <c r="N26" s="67"/>
      <c r="O26" s="68"/>
      <c r="P26" s="69"/>
      <c r="Q26" s="68"/>
      <c r="R26" s="69"/>
      <c r="S26" s="68"/>
      <c r="T26" s="70"/>
      <c r="U26" s="178"/>
      <c r="V26" s="179"/>
      <c r="Z26" s="86" t="s">
        <v>381</v>
      </c>
      <c r="AA26" s="87"/>
      <c r="AB26" s="83"/>
      <c r="AC26" s="83"/>
      <c r="AD26" s="83"/>
      <c r="AE26" s="83"/>
      <c r="AF26" s="83"/>
      <c r="AG26" s="83"/>
      <c r="AH26" s="83"/>
      <c r="AI26" s="83"/>
      <c r="AJ26" s="83"/>
      <c r="AK26" s="83"/>
      <c r="AL26" s="83"/>
      <c r="AM26" s="83"/>
      <c r="AN26" s="84"/>
      <c r="AO26" s="85"/>
      <c r="AP26" s="73"/>
      <c r="AW26" s="41">
        <v>3</v>
      </c>
    </row>
    <row r="27" spans="1:49" ht="15.6" x14ac:dyDescent="0.3">
      <c r="A27" s="1"/>
      <c r="B27" s="74">
        <v>4</v>
      </c>
      <c r="C27" s="75"/>
      <c r="D27" s="77"/>
      <c r="E27" s="77"/>
      <c r="F27" s="76"/>
      <c r="G27" s="77"/>
      <c r="H27" s="77"/>
      <c r="I27" s="77"/>
      <c r="J27" s="78"/>
      <c r="K27" s="78"/>
      <c r="L27" s="78"/>
      <c r="M27" s="78"/>
      <c r="N27" s="67"/>
      <c r="O27" s="68"/>
      <c r="P27" s="69"/>
      <c r="Q27" s="68"/>
      <c r="R27" s="69"/>
      <c r="S27" s="68"/>
      <c r="T27" s="70"/>
      <c r="U27" s="178"/>
      <c r="V27" s="179"/>
      <c r="Z27" s="88" t="s">
        <v>382</v>
      </c>
      <c r="AA27" s="89" t="s">
        <v>380</v>
      </c>
      <c r="AB27" s="89" t="s">
        <v>379</v>
      </c>
      <c r="AC27" s="89" t="s">
        <v>383</v>
      </c>
      <c r="AD27" s="89" t="s">
        <v>376</v>
      </c>
      <c r="AE27" s="89" t="s">
        <v>384</v>
      </c>
      <c r="AF27" s="89" t="s">
        <v>377</v>
      </c>
      <c r="AG27" s="89" t="s">
        <v>385</v>
      </c>
      <c r="AH27" s="89" t="s">
        <v>386</v>
      </c>
      <c r="AI27" s="89" t="s">
        <v>387</v>
      </c>
      <c r="AJ27" s="89" t="s">
        <v>388</v>
      </c>
      <c r="AK27" s="90"/>
      <c r="AL27" s="84"/>
      <c r="AM27" s="84"/>
      <c r="AN27" s="84"/>
      <c r="AO27" s="85"/>
      <c r="AP27" s="73"/>
      <c r="AW27" s="41">
        <v>4</v>
      </c>
    </row>
    <row r="28" spans="1:49" ht="15.6" x14ac:dyDescent="0.3">
      <c r="A28" s="1"/>
      <c r="B28" s="63">
        <v>5</v>
      </c>
      <c r="C28" s="75"/>
      <c r="D28" s="77"/>
      <c r="E28" s="77"/>
      <c r="F28" s="77"/>
      <c r="G28" s="76"/>
      <c r="H28" s="77"/>
      <c r="I28" s="77"/>
      <c r="J28" s="78"/>
      <c r="K28" s="78"/>
      <c r="L28" s="78"/>
      <c r="M28" s="78"/>
      <c r="N28" s="67"/>
      <c r="O28" s="68"/>
      <c r="P28" s="69"/>
      <c r="Q28" s="68"/>
      <c r="R28" s="69"/>
      <c r="S28" s="68"/>
      <c r="T28" s="70"/>
      <c r="U28" s="178"/>
      <c r="V28" s="179"/>
      <c r="Z28" s="84" t="s">
        <v>389</v>
      </c>
      <c r="AA28" s="84"/>
      <c r="AB28" s="83"/>
      <c r="AC28" s="83"/>
      <c r="AD28" s="83"/>
      <c r="AE28" s="83"/>
      <c r="AF28" s="83"/>
      <c r="AG28" s="83"/>
      <c r="AH28" s="83"/>
      <c r="AI28" s="83"/>
      <c r="AJ28" s="83"/>
      <c r="AK28" s="83"/>
      <c r="AL28" s="84"/>
      <c r="AM28" s="84"/>
      <c r="AN28" s="84"/>
      <c r="AO28" s="85"/>
      <c r="AP28" s="73"/>
    </row>
    <row r="29" spans="1:49" ht="15.6" x14ac:dyDescent="0.3">
      <c r="A29" s="1"/>
      <c r="B29" s="74">
        <v>6</v>
      </c>
      <c r="C29" s="75"/>
      <c r="D29" s="77"/>
      <c r="E29" s="77"/>
      <c r="F29" s="77"/>
      <c r="G29" s="77"/>
      <c r="H29" s="76"/>
      <c r="I29" s="77"/>
      <c r="J29" s="78"/>
      <c r="K29" s="78"/>
      <c r="L29" s="78"/>
      <c r="M29" s="78"/>
      <c r="N29" s="67"/>
      <c r="O29" s="68"/>
      <c r="P29" s="69"/>
      <c r="Q29" s="68"/>
      <c r="R29" s="69"/>
      <c r="S29" s="68"/>
      <c r="T29" s="70"/>
      <c r="U29" s="178"/>
      <c r="V29" s="179"/>
      <c r="Z29" s="87"/>
      <c r="AA29" s="87"/>
      <c r="AB29" s="83"/>
      <c r="AC29" s="83"/>
      <c r="AD29" s="83"/>
      <c r="AE29" s="83"/>
      <c r="AF29" s="83"/>
      <c r="AG29" s="83"/>
      <c r="AH29" s="83"/>
      <c r="AI29" s="83"/>
      <c r="AJ29" s="83"/>
      <c r="AK29" s="83"/>
      <c r="AL29" s="84"/>
      <c r="AM29" s="84"/>
      <c r="AN29" s="84"/>
      <c r="AO29" s="85"/>
      <c r="AP29" s="73"/>
    </row>
    <row r="30" spans="1:49" ht="15.6" x14ac:dyDescent="0.3">
      <c r="A30" s="1"/>
      <c r="B30" s="63">
        <v>7</v>
      </c>
      <c r="C30" s="75"/>
      <c r="D30" s="77"/>
      <c r="E30" s="77"/>
      <c r="F30" s="77"/>
      <c r="G30" s="77"/>
      <c r="H30" s="77"/>
      <c r="I30" s="76"/>
      <c r="J30" s="91"/>
      <c r="K30" s="91"/>
      <c r="L30" s="91"/>
      <c r="M30" s="91"/>
      <c r="N30" s="92"/>
      <c r="O30" s="68"/>
      <c r="P30" s="69"/>
      <c r="Q30" s="68"/>
      <c r="R30" s="69"/>
      <c r="S30" s="68"/>
      <c r="T30" s="70"/>
      <c r="U30" s="178"/>
      <c r="V30" s="179"/>
      <c r="Z30" s="93" t="s">
        <v>381</v>
      </c>
      <c r="AA30" s="94" t="s">
        <v>390</v>
      </c>
      <c r="AB30" s="94" t="s">
        <v>385</v>
      </c>
      <c r="AC30" s="94" t="s">
        <v>379</v>
      </c>
      <c r="AD30" s="94" t="s">
        <v>391</v>
      </c>
      <c r="AE30" s="94" t="s">
        <v>392</v>
      </c>
      <c r="AF30" s="94" t="s">
        <v>376</v>
      </c>
      <c r="AG30" s="94" t="s">
        <v>375</v>
      </c>
      <c r="AH30" s="94" t="s">
        <v>393</v>
      </c>
      <c r="AI30" s="94" t="s">
        <v>394</v>
      </c>
      <c r="AJ30" s="94" t="s">
        <v>377</v>
      </c>
      <c r="AK30" s="94" t="s">
        <v>388</v>
      </c>
      <c r="AL30" s="94" t="s">
        <v>395</v>
      </c>
      <c r="AM30" s="94" t="s">
        <v>380</v>
      </c>
      <c r="AN30" s="94" t="s">
        <v>396</v>
      </c>
      <c r="AO30" s="94" t="s">
        <v>397</v>
      </c>
    </row>
    <row r="31" spans="1:49" ht="15.6" x14ac:dyDescent="0.3">
      <c r="A31" s="1"/>
      <c r="B31" s="74">
        <v>8</v>
      </c>
      <c r="C31" s="95"/>
      <c r="D31" s="96"/>
      <c r="E31" s="96"/>
      <c r="F31" s="96"/>
      <c r="G31" s="96"/>
      <c r="H31" s="96"/>
      <c r="I31" s="97"/>
      <c r="J31" s="98"/>
      <c r="K31" s="99"/>
      <c r="L31" s="99"/>
      <c r="M31" s="99"/>
      <c r="N31" s="92"/>
      <c r="O31" s="68"/>
      <c r="P31" s="69"/>
      <c r="Q31" s="68"/>
      <c r="R31" s="69"/>
      <c r="S31" s="68"/>
      <c r="T31" s="70"/>
      <c r="U31" s="178"/>
      <c r="V31" s="179"/>
      <c r="Z31" s="84" t="s">
        <v>398</v>
      </c>
      <c r="AH31" s="84"/>
      <c r="AI31" s="84"/>
      <c r="AJ31" s="84"/>
      <c r="AK31" s="84"/>
      <c r="AL31" s="84"/>
      <c r="AM31" s="83"/>
      <c r="AN31" s="83"/>
      <c r="AO31" s="100"/>
      <c r="AP31" s="71"/>
    </row>
    <row r="32" spans="1:49" ht="16.2" thickBot="1" x14ac:dyDescent="0.35">
      <c r="A32" s="101"/>
      <c r="B32" s="63">
        <v>9</v>
      </c>
      <c r="C32" s="95"/>
      <c r="D32" s="96"/>
      <c r="E32" s="96"/>
      <c r="F32" s="96"/>
      <c r="G32" s="96"/>
      <c r="H32" s="96"/>
      <c r="I32" s="97"/>
      <c r="J32" s="99"/>
      <c r="K32" s="98"/>
      <c r="L32" s="99"/>
      <c r="M32" s="99"/>
      <c r="N32" s="92"/>
      <c r="O32" s="68"/>
      <c r="P32" s="69"/>
      <c r="Q32" s="68"/>
      <c r="R32" s="69"/>
      <c r="S32" s="68"/>
      <c r="T32" s="70"/>
      <c r="U32" s="178"/>
      <c r="V32" s="179"/>
      <c r="Z32" s="87"/>
      <c r="AA32" s="87"/>
      <c r="AB32" s="83"/>
      <c r="AC32" s="83"/>
      <c r="AD32" s="83"/>
      <c r="AE32" s="83"/>
      <c r="AF32" s="83"/>
      <c r="AG32" s="83"/>
      <c r="AH32" s="83"/>
      <c r="AI32" s="84"/>
      <c r="AJ32" s="84"/>
      <c r="AK32" s="84"/>
      <c r="AL32" s="84"/>
      <c r="AM32" s="84"/>
      <c r="AN32" s="83"/>
      <c r="AO32" s="100"/>
      <c r="AP32" s="71"/>
    </row>
    <row r="33" spans="1:47" ht="16.2" thickBot="1" x14ac:dyDescent="0.35">
      <c r="A33" s="101"/>
      <c r="B33" s="74">
        <v>10</v>
      </c>
      <c r="C33" s="95"/>
      <c r="D33" s="96"/>
      <c r="E33" s="96"/>
      <c r="F33" s="96"/>
      <c r="G33" s="96"/>
      <c r="H33" s="96"/>
      <c r="I33" s="97"/>
      <c r="J33" s="99"/>
      <c r="K33" s="99"/>
      <c r="L33" s="98"/>
      <c r="M33" s="99"/>
      <c r="N33" s="92"/>
      <c r="O33" s="68"/>
      <c r="P33" s="69"/>
      <c r="Q33" s="68"/>
      <c r="R33" s="69"/>
      <c r="S33" s="68"/>
      <c r="T33" s="70"/>
      <c r="U33" s="178"/>
      <c r="V33" s="179"/>
      <c r="Z33" s="79" t="s">
        <v>399</v>
      </c>
      <c r="AA33" s="94" t="s">
        <v>375</v>
      </c>
      <c r="AB33" s="94" t="s">
        <v>385</v>
      </c>
      <c r="AC33" s="94" t="s">
        <v>396</v>
      </c>
      <c r="AD33" s="94" t="s">
        <v>400</v>
      </c>
      <c r="AE33" s="94" t="s">
        <v>384</v>
      </c>
      <c r="AF33" s="94" t="s">
        <v>376</v>
      </c>
      <c r="AG33" s="94" t="s">
        <v>401</v>
      </c>
      <c r="AH33" s="94" t="s">
        <v>383</v>
      </c>
      <c r="AI33" s="94" t="s">
        <v>402</v>
      </c>
      <c r="AJ33" s="94" t="s">
        <v>394</v>
      </c>
      <c r="AK33" s="94" t="s">
        <v>403</v>
      </c>
      <c r="AL33" s="94" t="s">
        <v>404</v>
      </c>
      <c r="AM33" s="94" t="s">
        <v>405</v>
      </c>
      <c r="AN33" s="94" t="s">
        <v>406</v>
      </c>
      <c r="AO33" s="94" t="s">
        <v>387</v>
      </c>
      <c r="AP33" s="94" t="s">
        <v>390</v>
      </c>
      <c r="AQ33" s="94" t="s">
        <v>378</v>
      </c>
      <c r="AR33" s="94" t="s">
        <v>407</v>
      </c>
      <c r="AS33" s="94" t="s">
        <v>408</v>
      </c>
      <c r="AT33" s="94" t="s">
        <v>380</v>
      </c>
      <c r="AU33" s="94" t="s">
        <v>409</v>
      </c>
    </row>
    <row r="34" spans="1:47" ht="15.6" x14ac:dyDescent="0.3">
      <c r="A34" s="101"/>
      <c r="B34" s="63">
        <v>11</v>
      </c>
      <c r="C34" s="95"/>
      <c r="D34" s="96"/>
      <c r="E34" s="96"/>
      <c r="F34" s="96"/>
      <c r="G34" s="96"/>
      <c r="H34" s="96"/>
      <c r="I34" s="97"/>
      <c r="J34" s="99"/>
      <c r="K34" s="99"/>
      <c r="L34" s="99"/>
      <c r="M34" s="98"/>
      <c r="N34" s="92"/>
      <c r="O34" s="68"/>
      <c r="P34" s="69"/>
      <c r="Q34" s="68"/>
      <c r="R34" s="69"/>
      <c r="S34" s="68"/>
      <c r="T34" s="70"/>
      <c r="U34" s="178"/>
      <c r="V34" s="179"/>
      <c r="Z34" s="84" t="s">
        <v>410</v>
      </c>
      <c r="AK34" s="90"/>
      <c r="AL34" s="90"/>
      <c r="AM34" s="90"/>
      <c r="AN34" s="90"/>
      <c r="AO34" s="102"/>
      <c r="AP34" s="62"/>
    </row>
    <row r="35" spans="1:47" ht="16.2" thickBot="1" x14ac:dyDescent="0.35">
      <c r="A35" s="103"/>
      <c r="B35" s="104">
        <v>12</v>
      </c>
      <c r="C35" s="105"/>
      <c r="D35" s="106"/>
      <c r="E35" s="106"/>
      <c r="F35" s="106"/>
      <c r="G35" s="106"/>
      <c r="H35" s="106"/>
      <c r="I35" s="106"/>
      <c r="J35" s="107"/>
      <c r="K35" s="107"/>
      <c r="L35" s="107"/>
      <c r="M35" s="107"/>
      <c r="N35" s="108"/>
      <c r="O35" s="109"/>
      <c r="P35" s="110"/>
      <c r="Q35" s="109"/>
      <c r="R35" s="110"/>
      <c r="S35" s="109"/>
      <c r="T35" s="111"/>
      <c r="U35" s="180"/>
      <c r="V35" s="181"/>
      <c r="Z35" s="84"/>
      <c r="AA35" s="84"/>
      <c r="AB35" s="84"/>
      <c r="AC35" s="84"/>
      <c r="AD35" s="84"/>
      <c r="AE35" s="84"/>
      <c r="AF35" s="84"/>
      <c r="AG35" s="84"/>
      <c r="AH35" s="84"/>
      <c r="AI35" s="84"/>
      <c r="AJ35" s="84"/>
      <c r="AK35" s="84"/>
      <c r="AL35" s="84"/>
      <c r="AM35" s="84"/>
      <c r="AN35" s="84"/>
      <c r="AO35" s="112"/>
      <c r="AP35" s="113"/>
    </row>
    <row r="36" spans="1:47" ht="15.6" x14ac:dyDescent="0.3">
      <c r="A36" s="114"/>
      <c r="B36" s="115"/>
      <c r="C36" s="116"/>
      <c r="D36" s="116"/>
      <c r="E36" s="116"/>
      <c r="F36" s="116"/>
      <c r="G36" s="116"/>
      <c r="H36" s="116"/>
      <c r="I36" s="116"/>
      <c r="J36" s="116"/>
      <c r="K36" s="116"/>
      <c r="L36" s="116"/>
      <c r="M36" s="116"/>
      <c r="N36" s="116"/>
      <c r="O36" s="117"/>
      <c r="P36" s="117"/>
      <c r="Q36" s="117"/>
      <c r="R36" s="117"/>
      <c r="S36" s="117"/>
      <c r="T36" s="117"/>
      <c r="Z36" s="118" t="s">
        <v>411</v>
      </c>
      <c r="AA36" s="94" t="s">
        <v>376</v>
      </c>
      <c r="AB36" s="94" t="s">
        <v>391</v>
      </c>
      <c r="AC36" s="94" t="s">
        <v>412</v>
      </c>
      <c r="AD36" s="94" t="s">
        <v>413</v>
      </c>
      <c r="AE36" s="94" t="s">
        <v>380</v>
      </c>
      <c r="AF36" s="94" t="s">
        <v>379</v>
      </c>
      <c r="AG36" s="94" t="s">
        <v>395</v>
      </c>
      <c r="AH36" s="94" t="s">
        <v>414</v>
      </c>
      <c r="AI36" s="94" t="s">
        <v>386</v>
      </c>
      <c r="AJ36" s="94" t="s">
        <v>415</v>
      </c>
      <c r="AK36" s="94" t="s">
        <v>416</v>
      </c>
      <c r="AL36" s="94" t="s">
        <v>401</v>
      </c>
      <c r="AM36" s="94" t="s">
        <v>388</v>
      </c>
      <c r="AN36" s="94" t="s">
        <v>417</v>
      </c>
      <c r="AO36" s="112"/>
      <c r="AP36" s="113"/>
    </row>
    <row r="37" spans="1:47" ht="15.6" x14ac:dyDescent="0.3">
      <c r="A37" s="84" t="s">
        <v>418</v>
      </c>
      <c r="B37" s="84"/>
      <c r="C37" s="84"/>
      <c r="D37" s="84"/>
      <c r="E37" s="84"/>
      <c r="F37" s="84"/>
      <c r="G37" s="84"/>
      <c r="H37" s="84"/>
      <c r="I37" s="84"/>
      <c r="J37" s="84"/>
      <c r="K37" s="84"/>
      <c r="L37" s="84"/>
      <c r="M37" s="84"/>
      <c r="N37" s="84"/>
      <c r="O37" s="84"/>
      <c r="P37" s="84"/>
      <c r="Q37" s="84"/>
      <c r="R37" s="84"/>
      <c r="S37" s="84"/>
      <c r="T37" s="84"/>
      <c r="U37" s="84"/>
      <c r="V37" s="84"/>
      <c r="W37" s="84"/>
      <c r="X37" s="84"/>
      <c r="Y37" s="84"/>
      <c r="Z37" s="84" t="s">
        <v>419</v>
      </c>
      <c r="AO37" s="112"/>
      <c r="AP37" s="113"/>
    </row>
    <row r="38" spans="1:47" ht="15.6" x14ac:dyDescent="0.3">
      <c r="A38" s="119"/>
      <c r="B38" s="83"/>
      <c r="C38" s="83"/>
      <c r="D38" s="83"/>
      <c r="E38" s="83"/>
      <c r="F38" s="83"/>
      <c r="G38" s="83"/>
      <c r="H38" s="83"/>
      <c r="I38" s="83"/>
      <c r="J38" s="83"/>
      <c r="K38" s="83"/>
      <c r="L38" s="83"/>
      <c r="M38" s="83"/>
      <c r="N38" s="83"/>
      <c r="O38" s="84"/>
      <c r="P38" s="85"/>
      <c r="Q38" s="73"/>
      <c r="Z38" s="84"/>
      <c r="AA38" s="94" t="s">
        <v>420</v>
      </c>
      <c r="AB38" s="94" t="s">
        <v>396</v>
      </c>
      <c r="AC38" s="94" t="s">
        <v>421</v>
      </c>
      <c r="AD38" s="94" t="s">
        <v>384</v>
      </c>
      <c r="AE38" s="94" t="s">
        <v>422</v>
      </c>
      <c r="AF38" s="94" t="s">
        <v>423</v>
      </c>
      <c r="AG38" s="94" t="s">
        <v>424</v>
      </c>
      <c r="AH38" s="94" t="s">
        <v>425</v>
      </c>
      <c r="AI38" s="94" t="s">
        <v>387</v>
      </c>
      <c r="AJ38" s="94" t="s">
        <v>426</v>
      </c>
      <c r="AK38" s="94" t="s">
        <v>405</v>
      </c>
      <c r="AL38" s="94" t="s">
        <v>427</v>
      </c>
      <c r="AM38" s="94" t="s">
        <v>406</v>
      </c>
      <c r="AN38" s="94" t="s">
        <v>377</v>
      </c>
      <c r="AO38" s="112"/>
      <c r="AP38" s="113"/>
    </row>
    <row r="39" spans="1:47" ht="16.2" thickBot="1" x14ac:dyDescent="0.35">
      <c r="A39" s="86"/>
      <c r="B39" s="87"/>
      <c r="C39" s="83"/>
      <c r="D39" s="83"/>
      <c r="E39" s="83"/>
      <c r="F39" s="83"/>
      <c r="G39" s="83"/>
      <c r="H39" s="83"/>
      <c r="I39" s="83"/>
      <c r="J39" s="83"/>
      <c r="K39" s="83"/>
      <c r="L39" s="83"/>
      <c r="M39" s="83"/>
      <c r="N39" s="83"/>
      <c r="O39" s="84"/>
      <c r="P39" s="85"/>
      <c r="Q39" s="73"/>
      <c r="Z39" s="84"/>
      <c r="AA39" s="84"/>
      <c r="AB39" s="84"/>
      <c r="AC39" s="84"/>
      <c r="AD39" s="84"/>
      <c r="AE39" s="84"/>
      <c r="AF39" s="84"/>
      <c r="AG39" s="84"/>
      <c r="AH39" s="84"/>
      <c r="AI39" s="84"/>
      <c r="AJ39" s="84"/>
      <c r="AK39" s="84"/>
      <c r="AL39" s="84"/>
      <c r="AM39" s="84"/>
      <c r="AN39" s="84"/>
      <c r="AO39" s="112"/>
      <c r="AP39" s="113"/>
    </row>
    <row r="40" spans="1:47" ht="15" thickBot="1" x14ac:dyDescent="0.35">
      <c r="A40" s="145"/>
      <c r="B40" s="84"/>
      <c r="C40" s="84"/>
      <c r="D40" s="84"/>
      <c r="E40" s="84"/>
      <c r="F40" s="84"/>
      <c r="G40" s="84"/>
      <c r="H40" s="84"/>
      <c r="I40" s="84"/>
      <c r="J40" s="84"/>
      <c r="K40" s="84"/>
      <c r="L40" s="84"/>
      <c r="M40" s="84"/>
      <c r="N40" s="84"/>
      <c r="O40" s="84"/>
      <c r="P40" s="84"/>
      <c r="Q40" s="62"/>
      <c r="Z40" s="79" t="s">
        <v>428</v>
      </c>
      <c r="AA40" s="94" t="s">
        <v>429</v>
      </c>
      <c r="AB40" s="94" t="s">
        <v>421</v>
      </c>
      <c r="AC40" s="94" t="s">
        <v>423</v>
      </c>
      <c r="AD40" s="94" t="s">
        <v>405</v>
      </c>
      <c r="AE40" s="94" t="s">
        <v>391</v>
      </c>
      <c r="AF40" s="94" t="s">
        <v>430</v>
      </c>
      <c r="AG40" s="94" t="s">
        <v>416</v>
      </c>
      <c r="AH40" s="94" t="s">
        <v>412</v>
      </c>
      <c r="AI40" s="94" t="s">
        <v>408</v>
      </c>
      <c r="AJ40" s="94" t="s">
        <v>380</v>
      </c>
      <c r="AK40" s="94" t="s">
        <v>431</v>
      </c>
      <c r="AL40" s="94" t="s">
        <v>432</v>
      </c>
      <c r="AM40" s="94" t="s">
        <v>420</v>
      </c>
      <c r="AN40" s="94" t="s">
        <v>422</v>
      </c>
      <c r="AO40" s="94" t="s">
        <v>433</v>
      </c>
      <c r="AP40" s="94" t="s">
        <v>434</v>
      </c>
      <c r="AQ40" s="94" t="s">
        <v>435</v>
      </c>
      <c r="AR40" s="94" t="s">
        <v>436</v>
      </c>
      <c r="AS40" s="94" t="s">
        <v>404</v>
      </c>
      <c r="AT40" s="94" t="s">
        <v>378</v>
      </c>
      <c r="AU40" s="94" t="s">
        <v>437</v>
      </c>
    </row>
    <row r="41" spans="1:47" ht="15.6" x14ac:dyDescent="0.3">
      <c r="A41" s="145"/>
      <c r="J41" s="90"/>
      <c r="K41" s="90"/>
      <c r="L41" s="90"/>
      <c r="M41" s="90"/>
      <c r="N41" s="90"/>
      <c r="O41" s="90"/>
      <c r="P41" s="112"/>
      <c r="Q41" s="113"/>
      <c r="Z41" s="84" t="s">
        <v>438</v>
      </c>
      <c r="AO41" s="112"/>
      <c r="AP41" s="113"/>
    </row>
    <row r="42" spans="1:47" ht="14.4" x14ac:dyDescent="0.3">
      <c r="A42" s="145"/>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94" t="s">
        <v>439</v>
      </c>
      <c r="AB42" s="94" t="s">
        <v>400</v>
      </c>
      <c r="AC42" s="94" t="s">
        <v>402</v>
      </c>
      <c r="AD42" s="94" t="s">
        <v>415</v>
      </c>
      <c r="AE42" s="94" t="s">
        <v>440</v>
      </c>
      <c r="AF42" s="94" t="s">
        <v>414</v>
      </c>
      <c r="AG42" s="94" t="s">
        <v>386</v>
      </c>
      <c r="AH42" s="94" t="s">
        <v>393</v>
      </c>
      <c r="AI42" s="94" t="s">
        <v>394</v>
      </c>
      <c r="AJ42" s="94" t="s">
        <v>441</v>
      </c>
      <c r="AK42" s="94" t="s">
        <v>442</v>
      </c>
      <c r="AL42" s="94" t="s">
        <v>397</v>
      </c>
      <c r="AM42" s="94" t="s">
        <v>396</v>
      </c>
      <c r="AN42" s="94" t="s">
        <v>443</v>
      </c>
      <c r="AO42" s="94" t="s">
        <v>444</v>
      </c>
      <c r="AP42" s="62"/>
    </row>
    <row r="43" spans="1:47" ht="15.6" x14ac:dyDescent="0.3">
      <c r="Z43" s="84"/>
      <c r="AI43" s="90"/>
      <c r="AJ43" s="90"/>
      <c r="AK43" s="90"/>
      <c r="AL43" s="90"/>
      <c r="AM43" s="90"/>
      <c r="AN43" s="90"/>
      <c r="AO43" s="112"/>
      <c r="AP43" s="113"/>
    </row>
    <row r="44" spans="1:47" ht="15.6" x14ac:dyDescent="0.3">
      <c r="B44" s="84"/>
      <c r="C44" s="84"/>
      <c r="D44" s="84"/>
      <c r="AN44" s="90"/>
      <c r="AO44" s="112"/>
      <c r="AP44" s="113"/>
    </row>
    <row r="45" spans="1:47" ht="22.8" x14ac:dyDescent="0.4">
      <c r="A45" s="197" t="s">
        <v>445</v>
      </c>
      <c r="B45" s="197"/>
      <c r="C45" s="197"/>
      <c r="D45" s="197"/>
      <c r="E45" s="197"/>
      <c r="F45" s="197"/>
      <c r="G45" s="116"/>
      <c r="H45" s="116"/>
      <c r="I45" s="116"/>
      <c r="J45" s="116"/>
      <c r="K45" s="116"/>
      <c r="L45" s="116"/>
      <c r="M45" s="116"/>
      <c r="N45" s="116"/>
      <c r="O45" s="117"/>
      <c r="P45" s="117"/>
      <c r="Q45" s="112"/>
      <c r="R45" s="112"/>
      <c r="S45" s="112"/>
      <c r="T45" s="112"/>
      <c r="U45" s="112"/>
      <c r="V45" s="112"/>
      <c r="W45" s="112"/>
      <c r="X45" s="112"/>
      <c r="Y45" s="112"/>
      <c r="Z45" s="119"/>
      <c r="AA45" s="84"/>
      <c r="AB45" s="84"/>
      <c r="AC45" s="84"/>
      <c r="AD45" s="84"/>
      <c r="AE45" s="84"/>
      <c r="AF45" s="84"/>
      <c r="AG45" s="84"/>
      <c r="AH45" s="84"/>
      <c r="AI45" s="84"/>
      <c r="AJ45" s="84"/>
      <c r="AK45" s="84"/>
      <c r="AL45" s="84"/>
      <c r="AM45" s="84"/>
      <c r="AN45" s="84"/>
      <c r="AO45" s="84"/>
      <c r="AP45" s="84"/>
      <c r="AQ45" s="84"/>
      <c r="AR45" s="84"/>
      <c r="AS45" s="84"/>
      <c r="AT45" s="84"/>
      <c r="AU45" s="84"/>
    </row>
    <row r="46" spans="1:47" ht="23.4" thickBot="1" x14ac:dyDescent="0.45">
      <c r="A46" s="120"/>
      <c r="B46" s="120"/>
      <c r="C46" s="120"/>
      <c r="D46" s="120"/>
      <c r="E46" s="120"/>
      <c r="F46" s="120"/>
      <c r="G46" s="116"/>
      <c r="H46" s="116"/>
      <c r="I46" s="116"/>
      <c r="J46" s="116"/>
      <c r="K46" s="116"/>
      <c r="L46" s="116"/>
      <c r="M46" s="116"/>
      <c r="N46" s="116"/>
      <c r="O46" s="117"/>
      <c r="P46" s="117"/>
      <c r="Q46" s="112"/>
      <c r="R46" s="112"/>
      <c r="S46" s="112"/>
      <c r="T46" s="112"/>
      <c r="U46" s="112"/>
      <c r="V46" s="112"/>
      <c r="W46" s="112"/>
      <c r="X46" s="112"/>
      <c r="Y46" s="112"/>
      <c r="Z46" s="84"/>
    </row>
    <row r="47" spans="1:47" ht="100.05" customHeight="1" thickBot="1" x14ac:dyDescent="0.55000000000000004">
      <c r="A47" s="182" t="str">
        <f>CONCATENATE(AH3,"                ",AG3)</f>
        <v>SABEL                groot wapen</v>
      </c>
      <c r="B47" s="183"/>
      <c r="C47" s="184" t="str">
        <f>CONCATENATE(AE3,"                     ", AF3)</f>
        <v>LOPER                      gemengd elek./mech.</v>
      </c>
      <c r="D47" s="185"/>
      <c r="E47" s="186"/>
      <c r="F47" s="186"/>
      <c r="G47" s="186"/>
      <c r="H47" s="186"/>
      <c r="I47" s="186"/>
      <c r="J47" s="186"/>
      <c r="K47" s="187"/>
      <c r="L47" s="188">
        <f>AC3</f>
        <v>0</v>
      </c>
      <c r="M47" s="189"/>
      <c r="N47" s="50" t="s">
        <v>364</v>
      </c>
      <c r="O47" s="190" t="s">
        <v>365</v>
      </c>
      <c r="P47" s="191"/>
      <c r="Q47" s="190" t="s">
        <v>366</v>
      </c>
      <c r="R47" s="191"/>
      <c r="S47" s="190" t="s">
        <v>367</v>
      </c>
      <c r="T47" s="191"/>
      <c r="U47" s="192" t="s">
        <v>446</v>
      </c>
      <c r="V47" s="193"/>
      <c r="W47" s="138"/>
      <c r="X47" s="146" t="s">
        <v>447</v>
      </c>
      <c r="Y47" s="140"/>
      <c r="Z47" s="84"/>
      <c r="AA47" s="84"/>
      <c r="AB47" s="84"/>
      <c r="AC47" s="84"/>
      <c r="AD47" s="84"/>
      <c r="AE47" s="84"/>
      <c r="AF47" s="84"/>
      <c r="AG47" s="84"/>
      <c r="AH47" s="84"/>
      <c r="AI47" s="84"/>
      <c r="AJ47" s="84"/>
      <c r="AK47" s="84"/>
      <c r="AL47" s="84"/>
      <c r="AM47" s="84"/>
      <c r="AN47" s="84"/>
      <c r="AO47" s="84"/>
      <c r="AP47" s="84"/>
      <c r="AQ47" s="84"/>
      <c r="AR47" s="84"/>
      <c r="AS47" s="84"/>
      <c r="AT47" s="84"/>
      <c r="AU47" s="84"/>
    </row>
    <row r="48" spans="1:47" ht="16.2" thickBot="1" x14ac:dyDescent="0.35">
      <c r="A48" s="57" t="s">
        <v>370</v>
      </c>
      <c r="B48" s="121"/>
      <c r="C48" s="53">
        <v>1</v>
      </c>
      <c r="D48" s="54">
        <v>2</v>
      </c>
      <c r="E48" s="54">
        <v>3</v>
      </c>
      <c r="F48" s="54">
        <v>4</v>
      </c>
      <c r="G48" s="54">
        <v>5</v>
      </c>
      <c r="H48" s="54">
        <v>6</v>
      </c>
      <c r="I48" s="54">
        <v>7</v>
      </c>
      <c r="J48" s="54">
        <v>8</v>
      </c>
      <c r="K48" s="54">
        <v>9</v>
      </c>
      <c r="L48" s="55">
        <v>10</v>
      </c>
      <c r="M48" s="55">
        <v>11</v>
      </c>
      <c r="N48" s="56">
        <v>12</v>
      </c>
      <c r="O48" s="57" t="s">
        <v>371</v>
      </c>
      <c r="P48" s="58" t="s">
        <v>372</v>
      </c>
      <c r="Q48" s="59" t="s">
        <v>371</v>
      </c>
      <c r="R48" s="56" t="s">
        <v>372</v>
      </c>
      <c r="S48" s="59" t="s">
        <v>371</v>
      </c>
      <c r="T48" s="60" t="s">
        <v>372</v>
      </c>
      <c r="U48" s="194"/>
      <c r="V48" s="195"/>
      <c r="W48" s="139"/>
      <c r="X48" s="139"/>
      <c r="Y48" s="139"/>
      <c r="Z48" s="122" t="s">
        <v>389</v>
      </c>
      <c r="AA48" s="123" t="s">
        <v>375</v>
      </c>
      <c r="AB48" s="123" t="s">
        <v>440</v>
      </c>
      <c r="AC48" s="123" t="s">
        <v>385</v>
      </c>
      <c r="AD48" s="123" t="s">
        <v>448</v>
      </c>
      <c r="AE48" s="123" t="s">
        <v>404</v>
      </c>
      <c r="AF48" s="123" t="s">
        <v>439</v>
      </c>
      <c r="AG48" s="123" t="s">
        <v>397</v>
      </c>
      <c r="AH48" s="123" t="s">
        <v>449</v>
      </c>
      <c r="AI48" s="123" t="s">
        <v>376</v>
      </c>
      <c r="AJ48" s="123" t="s">
        <v>450</v>
      </c>
      <c r="AK48" s="123" t="s">
        <v>383</v>
      </c>
      <c r="AL48" s="123" t="s">
        <v>451</v>
      </c>
      <c r="AM48" s="123" t="s">
        <v>388</v>
      </c>
      <c r="AN48" s="123" t="s">
        <v>452</v>
      </c>
      <c r="AO48" s="123" t="s">
        <v>380</v>
      </c>
      <c r="AP48" s="123" t="s">
        <v>401</v>
      </c>
      <c r="AQ48" s="123" t="s">
        <v>379</v>
      </c>
      <c r="AR48" s="123" t="s">
        <v>453</v>
      </c>
      <c r="AS48" s="123" t="s">
        <v>454</v>
      </c>
      <c r="AT48" s="123" t="s">
        <v>390</v>
      </c>
      <c r="AU48" s="123" t="s">
        <v>443</v>
      </c>
    </row>
    <row r="49" spans="1:47" ht="15.6" x14ac:dyDescent="0.3">
      <c r="A49" s="1"/>
      <c r="B49" s="124">
        <v>1</v>
      </c>
      <c r="C49" s="64"/>
      <c r="D49" s="65"/>
      <c r="E49" s="65"/>
      <c r="F49" s="65"/>
      <c r="G49" s="65"/>
      <c r="H49" s="65"/>
      <c r="I49" s="65"/>
      <c r="J49" s="66"/>
      <c r="K49" s="66"/>
      <c r="L49" s="66"/>
      <c r="M49" s="66"/>
      <c r="N49" s="67"/>
      <c r="O49" s="68"/>
      <c r="P49" s="69"/>
      <c r="Q49" s="68"/>
      <c r="R49" s="69"/>
      <c r="S49" s="68"/>
      <c r="T49" s="70"/>
      <c r="U49" s="178"/>
      <c r="V49" s="179"/>
      <c r="Z49" s="84" t="s">
        <v>455</v>
      </c>
    </row>
    <row r="50" spans="1:47" ht="15.6" x14ac:dyDescent="0.3">
      <c r="A50" s="1"/>
      <c r="B50" s="125">
        <v>2</v>
      </c>
      <c r="C50" s="75"/>
      <c r="D50" s="76"/>
      <c r="E50" s="77"/>
      <c r="F50" s="77"/>
      <c r="G50" s="77"/>
      <c r="H50" s="77"/>
      <c r="I50" s="77"/>
      <c r="J50" s="78"/>
      <c r="K50" s="78"/>
      <c r="L50" s="78"/>
      <c r="M50" s="78"/>
      <c r="N50" s="67"/>
      <c r="O50" s="68"/>
      <c r="P50" s="69"/>
      <c r="Q50" s="68"/>
      <c r="R50" s="69"/>
      <c r="S50" s="68"/>
      <c r="T50" s="70"/>
      <c r="U50" s="178"/>
      <c r="V50" s="179"/>
      <c r="Z50" s="84"/>
      <c r="AA50" s="94" t="s">
        <v>456</v>
      </c>
      <c r="AB50" s="94" t="s">
        <v>457</v>
      </c>
      <c r="AC50" s="94" t="s">
        <v>408</v>
      </c>
      <c r="AD50" s="94" t="s">
        <v>458</v>
      </c>
      <c r="AE50" s="94" t="s">
        <v>417</v>
      </c>
      <c r="AF50" s="94" t="s">
        <v>441</v>
      </c>
      <c r="AG50" s="94" t="s">
        <v>393</v>
      </c>
      <c r="AH50" s="94" t="s">
        <v>412</v>
      </c>
      <c r="AI50" s="94" t="s">
        <v>459</v>
      </c>
      <c r="AJ50" s="94" t="s">
        <v>425</v>
      </c>
      <c r="AK50" s="94" t="s">
        <v>435</v>
      </c>
      <c r="AL50" s="94" t="s">
        <v>460</v>
      </c>
      <c r="AM50" s="94" t="s">
        <v>429</v>
      </c>
      <c r="AN50" s="94" t="s">
        <v>423</v>
      </c>
      <c r="AO50" s="94" t="s">
        <v>461</v>
      </c>
      <c r="AP50" s="94" t="s">
        <v>392</v>
      </c>
      <c r="AQ50" s="94" t="s">
        <v>462</v>
      </c>
      <c r="AR50" s="94" t="s">
        <v>463</v>
      </c>
      <c r="AS50" s="94" t="s">
        <v>400</v>
      </c>
      <c r="AT50" s="94" t="s">
        <v>424</v>
      </c>
      <c r="AU50" s="94" t="s">
        <v>430</v>
      </c>
    </row>
    <row r="51" spans="1:47" ht="15.6" x14ac:dyDescent="0.3">
      <c r="A51" s="1"/>
      <c r="B51" s="124">
        <v>3</v>
      </c>
      <c r="C51" s="75"/>
      <c r="D51" s="77"/>
      <c r="E51" s="76"/>
      <c r="F51" s="77"/>
      <c r="G51" s="77"/>
      <c r="H51" s="77"/>
      <c r="I51" s="77"/>
      <c r="J51" s="78"/>
      <c r="K51" s="78"/>
      <c r="L51" s="78"/>
      <c r="M51" s="78"/>
      <c r="N51" s="67"/>
      <c r="O51" s="68"/>
      <c r="P51" s="69"/>
      <c r="Q51" s="68"/>
      <c r="R51" s="69"/>
      <c r="S51" s="68"/>
      <c r="T51" s="70"/>
      <c r="U51" s="178"/>
      <c r="V51" s="179"/>
      <c r="Z51" s="90"/>
      <c r="AG51" s="90"/>
      <c r="AH51" s="90"/>
      <c r="AI51" s="90"/>
      <c r="AJ51" s="90"/>
      <c r="AK51" s="90"/>
      <c r="AL51" s="90"/>
      <c r="AM51" s="90"/>
      <c r="AN51" s="90"/>
      <c r="AO51" s="102"/>
      <c r="AP51" s="62"/>
    </row>
    <row r="52" spans="1:47" ht="15.6" x14ac:dyDescent="0.3">
      <c r="A52" s="1"/>
      <c r="B52" s="125">
        <v>4</v>
      </c>
      <c r="C52" s="75"/>
      <c r="D52" s="77"/>
      <c r="E52" s="77"/>
      <c r="F52" s="76"/>
      <c r="G52" s="77"/>
      <c r="H52" s="77"/>
      <c r="I52" s="77"/>
      <c r="J52" s="78"/>
      <c r="K52" s="78"/>
      <c r="L52" s="78"/>
      <c r="M52" s="78"/>
      <c r="N52" s="67"/>
      <c r="O52" s="68"/>
      <c r="P52" s="69"/>
      <c r="Q52" s="68"/>
      <c r="R52" s="69"/>
      <c r="S52" s="68"/>
      <c r="T52" s="70"/>
      <c r="U52" s="178"/>
      <c r="V52" s="179"/>
      <c r="AA52" s="94" t="s">
        <v>396</v>
      </c>
      <c r="AB52" s="94" t="s">
        <v>403</v>
      </c>
      <c r="AC52" s="94" t="s">
        <v>464</v>
      </c>
      <c r="AO52" s="102"/>
      <c r="AP52" s="62"/>
    </row>
    <row r="53" spans="1:47" ht="15.6" x14ac:dyDescent="0.3">
      <c r="A53" s="1"/>
      <c r="B53" s="124">
        <v>5</v>
      </c>
      <c r="C53" s="75"/>
      <c r="D53" s="77"/>
      <c r="E53" s="77"/>
      <c r="F53" s="77"/>
      <c r="G53" s="76"/>
      <c r="H53" s="77"/>
      <c r="I53" s="77"/>
      <c r="J53" s="78"/>
      <c r="K53" s="78"/>
      <c r="L53" s="78"/>
      <c r="M53" s="78"/>
      <c r="N53" s="67"/>
      <c r="O53" s="68"/>
      <c r="P53" s="69"/>
      <c r="Q53" s="68"/>
      <c r="R53" s="69"/>
      <c r="S53" s="68"/>
      <c r="T53" s="70"/>
      <c r="U53" s="178"/>
      <c r="V53" s="179"/>
      <c r="AO53" s="85"/>
      <c r="AP53" s="73"/>
    </row>
    <row r="54" spans="1:47" ht="15.6" x14ac:dyDescent="0.3">
      <c r="A54" s="1"/>
      <c r="B54" s="125">
        <v>6</v>
      </c>
      <c r="C54" s="75"/>
      <c r="D54" s="77"/>
      <c r="E54" s="77"/>
      <c r="F54" s="77"/>
      <c r="G54" s="77"/>
      <c r="H54" s="76"/>
      <c r="I54" s="77"/>
      <c r="J54" s="78"/>
      <c r="K54" s="78"/>
      <c r="L54" s="78"/>
      <c r="M54" s="78"/>
      <c r="N54" s="67"/>
      <c r="O54" s="68"/>
      <c r="P54" s="69"/>
      <c r="Q54" s="68"/>
      <c r="R54" s="69"/>
      <c r="S54" s="68"/>
      <c r="T54" s="70"/>
      <c r="U54" s="178"/>
      <c r="V54" s="179"/>
      <c r="AO54" s="85"/>
      <c r="AP54" s="73"/>
    </row>
    <row r="55" spans="1:47" ht="15.6" x14ac:dyDescent="0.3">
      <c r="A55" s="1"/>
      <c r="B55" s="124">
        <v>7</v>
      </c>
      <c r="C55" s="75"/>
      <c r="D55" s="77"/>
      <c r="E55" s="77"/>
      <c r="F55" s="77"/>
      <c r="G55" s="77"/>
      <c r="H55" s="77"/>
      <c r="I55" s="76"/>
      <c r="J55" s="91"/>
      <c r="K55" s="91"/>
      <c r="L55" s="91"/>
      <c r="M55" s="91"/>
      <c r="N55" s="92"/>
      <c r="O55" s="68"/>
      <c r="P55" s="69"/>
      <c r="Q55" s="68"/>
      <c r="R55" s="69"/>
      <c r="S55" s="68"/>
      <c r="T55" s="70"/>
      <c r="U55" s="178"/>
      <c r="V55" s="179"/>
      <c r="Z55" s="126">
        <v>11</v>
      </c>
      <c r="AA55" s="94" t="s">
        <v>465</v>
      </c>
      <c r="AB55" s="94" t="s">
        <v>466</v>
      </c>
      <c r="AC55" s="94" t="s">
        <v>457</v>
      </c>
      <c r="AD55" s="94" t="s">
        <v>435</v>
      </c>
      <c r="AE55" s="94" t="s">
        <v>401</v>
      </c>
      <c r="AF55" s="94" t="s">
        <v>467</v>
      </c>
      <c r="AG55" s="94" t="s">
        <v>430</v>
      </c>
      <c r="AH55" s="94" t="s">
        <v>456</v>
      </c>
      <c r="AI55" s="94" t="s">
        <v>409</v>
      </c>
      <c r="AJ55" s="94" t="s">
        <v>395</v>
      </c>
      <c r="AK55" s="94" t="s">
        <v>464</v>
      </c>
      <c r="AL55" s="94" t="s">
        <v>468</v>
      </c>
      <c r="AM55" s="94" t="s">
        <v>443</v>
      </c>
      <c r="AN55" s="94" t="s">
        <v>396</v>
      </c>
      <c r="AO55" s="94" t="s">
        <v>397</v>
      </c>
      <c r="AP55" s="94" t="s">
        <v>429</v>
      </c>
      <c r="AQ55" s="94" t="s">
        <v>452</v>
      </c>
      <c r="AR55" s="94" t="s">
        <v>469</v>
      </c>
      <c r="AS55" s="94" t="s">
        <v>385</v>
      </c>
      <c r="AT55" s="94" t="s">
        <v>379</v>
      </c>
      <c r="AU55" s="94" t="s">
        <v>442</v>
      </c>
    </row>
    <row r="56" spans="1:47" ht="15.6" x14ac:dyDescent="0.3">
      <c r="A56" s="1"/>
      <c r="B56" s="125">
        <v>8</v>
      </c>
      <c r="C56" s="95"/>
      <c r="D56" s="96"/>
      <c r="E56" s="96"/>
      <c r="F56" s="96"/>
      <c r="G56" s="96"/>
      <c r="H56" s="96"/>
      <c r="I56" s="97"/>
      <c r="J56" s="98"/>
      <c r="K56" s="99"/>
      <c r="L56" s="99"/>
      <c r="M56" s="99"/>
      <c r="N56" s="92"/>
      <c r="O56" s="68"/>
      <c r="P56" s="69"/>
      <c r="Q56" s="68"/>
      <c r="R56" s="69"/>
      <c r="S56" s="68"/>
      <c r="T56" s="70"/>
      <c r="U56" s="178"/>
      <c r="V56" s="179"/>
      <c r="Z56" s="90">
        <v>55</v>
      </c>
      <c r="AO56" s="102"/>
      <c r="AP56" s="62"/>
    </row>
    <row r="57" spans="1:47" ht="15.6" x14ac:dyDescent="0.3">
      <c r="A57" s="127"/>
      <c r="B57" s="124">
        <v>9</v>
      </c>
      <c r="C57" s="95"/>
      <c r="D57" s="96"/>
      <c r="E57" s="96"/>
      <c r="F57" s="96"/>
      <c r="G57" s="96"/>
      <c r="H57" s="96"/>
      <c r="I57" s="97"/>
      <c r="J57" s="99"/>
      <c r="K57" s="98"/>
      <c r="L57" s="99"/>
      <c r="M57" s="99"/>
      <c r="N57" s="92"/>
      <c r="O57" s="68"/>
      <c r="P57" s="69"/>
      <c r="Q57" s="68"/>
      <c r="R57" s="69"/>
      <c r="S57" s="68"/>
      <c r="T57" s="70"/>
      <c r="U57" s="178"/>
      <c r="V57" s="179"/>
      <c r="AA57" s="94" t="s">
        <v>441</v>
      </c>
      <c r="AB57" s="94" t="s">
        <v>451</v>
      </c>
      <c r="AC57" s="94" t="s">
        <v>470</v>
      </c>
      <c r="AD57" s="94" t="s">
        <v>376</v>
      </c>
      <c r="AE57" s="94" t="s">
        <v>426</v>
      </c>
      <c r="AF57" s="94" t="s">
        <v>439</v>
      </c>
      <c r="AG57" s="94" t="s">
        <v>462</v>
      </c>
      <c r="AH57" s="94" t="s">
        <v>471</v>
      </c>
      <c r="AI57" s="94" t="s">
        <v>472</v>
      </c>
      <c r="AJ57" s="94" t="s">
        <v>390</v>
      </c>
      <c r="AK57" s="94" t="s">
        <v>420</v>
      </c>
      <c r="AL57" s="94" t="s">
        <v>432</v>
      </c>
      <c r="AM57" s="94" t="s">
        <v>431</v>
      </c>
      <c r="AN57" s="94" t="s">
        <v>458</v>
      </c>
      <c r="AO57" s="94" t="s">
        <v>391</v>
      </c>
      <c r="AP57" s="94" t="s">
        <v>392</v>
      </c>
      <c r="AQ57" s="94" t="s">
        <v>407</v>
      </c>
      <c r="AR57" s="94" t="s">
        <v>461</v>
      </c>
      <c r="AS57" s="94" t="s">
        <v>473</v>
      </c>
      <c r="AT57" s="94" t="s">
        <v>375</v>
      </c>
      <c r="AU57" s="94" t="s">
        <v>393</v>
      </c>
    </row>
    <row r="58" spans="1:47" ht="15.6" x14ac:dyDescent="0.3">
      <c r="A58" s="127"/>
      <c r="B58" s="125">
        <v>10</v>
      </c>
      <c r="C58" s="95"/>
      <c r="D58" s="96"/>
      <c r="E58" s="96"/>
      <c r="F58" s="96"/>
      <c r="G58" s="96"/>
      <c r="H58" s="96"/>
      <c r="I58" s="97"/>
      <c r="J58" s="99"/>
      <c r="K58" s="99"/>
      <c r="L58" s="98"/>
      <c r="M58" s="99"/>
      <c r="N58" s="92"/>
      <c r="O58" s="68"/>
      <c r="P58" s="69"/>
      <c r="Q58" s="68"/>
      <c r="R58" s="69"/>
      <c r="S58" s="68"/>
      <c r="T58" s="70"/>
      <c r="U58" s="178"/>
      <c r="V58" s="179"/>
    </row>
    <row r="59" spans="1:47" ht="15.6" x14ac:dyDescent="0.3">
      <c r="A59" s="127"/>
      <c r="B59" s="124">
        <v>11</v>
      </c>
      <c r="C59" s="95"/>
      <c r="D59" s="96"/>
      <c r="E59" s="96"/>
      <c r="F59" s="96"/>
      <c r="G59" s="96"/>
      <c r="H59" s="96"/>
      <c r="I59" s="97"/>
      <c r="J59" s="99"/>
      <c r="K59" s="99"/>
      <c r="L59" s="99"/>
      <c r="M59" s="98"/>
      <c r="N59" s="92"/>
      <c r="O59" s="68"/>
      <c r="P59" s="69"/>
      <c r="Q59" s="68"/>
      <c r="R59" s="69"/>
      <c r="S59" s="68"/>
      <c r="T59" s="70"/>
      <c r="U59" s="178"/>
      <c r="V59" s="179"/>
      <c r="AA59" s="128" t="s">
        <v>394</v>
      </c>
      <c r="AB59" s="128" t="s">
        <v>474</v>
      </c>
      <c r="AC59" s="128" t="s">
        <v>449</v>
      </c>
      <c r="AD59" s="128" t="s">
        <v>377</v>
      </c>
      <c r="AE59" s="128" t="s">
        <v>388</v>
      </c>
      <c r="AF59" s="128" t="s">
        <v>475</v>
      </c>
      <c r="AG59" s="128" t="s">
        <v>448</v>
      </c>
      <c r="AH59" s="128" t="s">
        <v>453</v>
      </c>
      <c r="AI59" s="128" t="s">
        <v>380</v>
      </c>
      <c r="AJ59" s="128" t="s">
        <v>476</v>
      </c>
      <c r="AK59" s="128" t="s">
        <v>454</v>
      </c>
      <c r="AL59" s="128" t="s">
        <v>440</v>
      </c>
      <c r="AM59" s="128" t="s">
        <v>450</v>
      </c>
    </row>
    <row r="60" spans="1:47" ht="16.2" thickBot="1" x14ac:dyDescent="0.35">
      <c r="A60" s="129"/>
      <c r="B60" s="130">
        <v>12</v>
      </c>
      <c r="C60" s="105"/>
      <c r="D60" s="106"/>
      <c r="E60" s="106"/>
      <c r="F60" s="106"/>
      <c r="G60" s="106"/>
      <c r="H60" s="106"/>
      <c r="I60" s="106"/>
      <c r="J60" s="107"/>
      <c r="K60" s="107"/>
      <c r="L60" s="107"/>
      <c r="M60" s="107"/>
      <c r="N60" s="108"/>
      <c r="O60" s="109"/>
      <c r="P60" s="110"/>
      <c r="Q60" s="109"/>
      <c r="R60" s="110"/>
      <c r="S60" s="109"/>
      <c r="T60" s="111"/>
      <c r="U60" s="180"/>
      <c r="V60" s="181"/>
      <c r="Z60" s="131"/>
      <c r="AA60" s="84"/>
      <c r="AB60" s="84"/>
      <c r="AC60" s="84"/>
      <c r="AD60" s="84"/>
      <c r="AE60" s="84"/>
      <c r="AF60" s="84"/>
      <c r="AG60" s="84"/>
      <c r="AH60" s="84"/>
      <c r="AI60" s="84"/>
      <c r="AJ60" s="84"/>
      <c r="AK60" s="84"/>
      <c r="AL60" s="84"/>
      <c r="AM60" s="84"/>
      <c r="AN60" s="84"/>
      <c r="AO60" s="84"/>
      <c r="AP60" s="84"/>
      <c r="AQ60" s="84"/>
      <c r="AR60" s="84"/>
      <c r="AS60" s="84"/>
      <c r="AT60" s="84"/>
      <c r="AU60" s="84"/>
    </row>
    <row r="61" spans="1:47" ht="16.2" thickBot="1" x14ac:dyDescent="0.35">
      <c r="A61" s="132"/>
      <c r="B61" s="115"/>
      <c r="C61" s="116"/>
      <c r="D61" s="116"/>
      <c r="E61" s="116"/>
      <c r="F61" s="116"/>
      <c r="G61" s="116"/>
      <c r="H61" s="116"/>
      <c r="I61" s="116"/>
      <c r="J61" s="116"/>
      <c r="K61" s="116"/>
      <c r="L61" s="116"/>
      <c r="M61" s="116"/>
      <c r="N61" s="116"/>
      <c r="O61" s="117"/>
      <c r="P61" s="117"/>
      <c r="Q61" s="112"/>
      <c r="R61" s="112"/>
      <c r="S61" s="112"/>
      <c r="T61" s="112"/>
      <c r="U61" s="112"/>
      <c r="V61" s="112"/>
      <c r="W61" s="112"/>
      <c r="X61" s="112"/>
      <c r="Y61" s="112"/>
      <c r="Z61" s="79" t="s">
        <v>477</v>
      </c>
      <c r="AA61" s="94" t="s">
        <v>478</v>
      </c>
      <c r="AB61" s="94" t="s">
        <v>465</v>
      </c>
      <c r="AC61" s="94" t="s">
        <v>466</v>
      </c>
      <c r="AD61" s="94" t="s">
        <v>457</v>
      </c>
      <c r="AE61" s="94" t="s">
        <v>435</v>
      </c>
      <c r="AF61" s="94" t="s">
        <v>401</v>
      </c>
      <c r="AG61" s="94" t="s">
        <v>467</v>
      </c>
      <c r="AH61" s="94" t="s">
        <v>479</v>
      </c>
      <c r="AI61" s="94" t="s">
        <v>430</v>
      </c>
      <c r="AJ61" s="94" t="s">
        <v>456</v>
      </c>
      <c r="AK61" s="94" t="s">
        <v>409</v>
      </c>
      <c r="AL61" s="94" t="s">
        <v>395</v>
      </c>
      <c r="AM61" s="94" t="s">
        <v>464</v>
      </c>
      <c r="AN61" s="94" t="s">
        <v>468</v>
      </c>
      <c r="AO61" s="94" t="s">
        <v>480</v>
      </c>
      <c r="AP61" s="94" t="s">
        <v>443</v>
      </c>
      <c r="AQ61" s="94" t="s">
        <v>396</v>
      </c>
      <c r="AR61" s="94" t="s">
        <v>397</v>
      </c>
      <c r="AS61" s="94" t="s">
        <v>429</v>
      </c>
      <c r="AT61" s="94" t="s">
        <v>452</v>
      </c>
      <c r="AU61" s="94" t="s">
        <v>469</v>
      </c>
    </row>
    <row r="62" spans="1:47" ht="15.6" x14ac:dyDescent="0.3">
      <c r="A62" s="84" t="s">
        <v>418</v>
      </c>
      <c r="B62" s="115"/>
      <c r="C62" s="116"/>
      <c r="D62" s="116"/>
      <c r="E62" s="116"/>
      <c r="F62" s="116"/>
      <c r="G62" s="116"/>
      <c r="H62" s="116"/>
      <c r="I62" s="116"/>
      <c r="J62" s="116"/>
      <c r="K62" s="116"/>
      <c r="L62" s="116"/>
      <c r="M62" s="116"/>
      <c r="N62" s="116"/>
      <c r="O62" s="117"/>
      <c r="P62" s="117"/>
      <c r="Q62" s="112"/>
      <c r="R62" s="112"/>
      <c r="S62" s="112"/>
      <c r="T62" s="112"/>
      <c r="U62" s="112"/>
      <c r="V62" s="112"/>
      <c r="W62" s="112"/>
      <c r="X62" s="112"/>
      <c r="Y62" s="112"/>
      <c r="Z62" s="84" t="s">
        <v>481</v>
      </c>
    </row>
    <row r="63" spans="1:47" ht="15" x14ac:dyDescent="0.25">
      <c r="A63" s="119"/>
      <c r="B63" s="83"/>
      <c r="C63" s="83"/>
      <c r="D63" s="83"/>
      <c r="E63" s="83"/>
      <c r="F63" s="83"/>
      <c r="G63" s="83"/>
      <c r="H63" s="83"/>
      <c r="I63" s="83"/>
      <c r="J63" s="83"/>
      <c r="K63" s="83"/>
      <c r="L63" s="83"/>
      <c r="M63" s="83"/>
      <c r="N63" s="83"/>
      <c r="O63" s="84"/>
      <c r="P63" s="85"/>
      <c r="Q63" s="73"/>
      <c r="AA63" s="94" t="s">
        <v>482</v>
      </c>
      <c r="AB63" s="94" t="s">
        <v>385</v>
      </c>
      <c r="AC63" s="94" t="s">
        <v>379</v>
      </c>
      <c r="AD63" s="94" t="s">
        <v>442</v>
      </c>
      <c r="AE63" s="94" t="s">
        <v>441</v>
      </c>
      <c r="AF63" s="94" t="s">
        <v>451</v>
      </c>
      <c r="AG63" s="94" t="s">
        <v>470</v>
      </c>
      <c r="AH63" s="94" t="s">
        <v>483</v>
      </c>
      <c r="AI63" s="94" t="s">
        <v>376</v>
      </c>
      <c r="AJ63" s="94" t="s">
        <v>426</v>
      </c>
      <c r="AK63" s="94" t="s">
        <v>439</v>
      </c>
      <c r="AL63" s="94" t="s">
        <v>462</v>
      </c>
      <c r="AM63" s="94" t="s">
        <v>471</v>
      </c>
      <c r="AN63" s="94" t="s">
        <v>472</v>
      </c>
      <c r="AO63" s="94" t="s">
        <v>484</v>
      </c>
      <c r="AP63" s="94" t="s">
        <v>390</v>
      </c>
      <c r="AQ63" s="94" t="s">
        <v>420</v>
      </c>
      <c r="AR63" s="94" t="s">
        <v>432</v>
      </c>
      <c r="AS63" s="94" t="s">
        <v>431</v>
      </c>
      <c r="AT63" s="94" t="s">
        <v>458</v>
      </c>
      <c r="AU63" s="94" t="s">
        <v>485</v>
      </c>
    </row>
    <row r="64" spans="1:47" ht="15" x14ac:dyDescent="0.25">
      <c r="A64" s="86"/>
      <c r="B64" s="87"/>
      <c r="C64" s="83"/>
      <c r="D64" s="83"/>
      <c r="E64" s="83"/>
      <c r="F64" s="83"/>
      <c r="G64" s="83"/>
      <c r="H64" s="83"/>
      <c r="I64" s="83"/>
      <c r="J64" s="83"/>
      <c r="K64" s="83"/>
      <c r="L64" s="83"/>
      <c r="M64" s="83"/>
      <c r="N64" s="83"/>
      <c r="O64" s="84"/>
      <c r="P64" s="85"/>
      <c r="Q64" s="73"/>
      <c r="Z64" s="90"/>
    </row>
    <row r="65" spans="1:47" ht="13.8" thickBot="1" x14ac:dyDescent="0.3">
      <c r="A65" s="84"/>
      <c r="B65" s="84"/>
      <c r="C65" s="84"/>
      <c r="D65" s="84"/>
      <c r="E65" s="84"/>
      <c r="F65" s="84"/>
      <c r="G65" s="84"/>
      <c r="H65" s="84"/>
      <c r="I65" s="84"/>
      <c r="J65" s="84"/>
      <c r="K65" s="84"/>
      <c r="L65" s="84"/>
      <c r="M65" s="84"/>
      <c r="N65" s="84"/>
      <c r="O65" s="84"/>
      <c r="P65" s="84"/>
      <c r="Q65" s="62"/>
      <c r="Z65" s="90"/>
      <c r="AA65" s="94" t="s">
        <v>391</v>
      </c>
      <c r="AB65" s="94" t="s">
        <v>392</v>
      </c>
      <c r="AC65" s="94" t="s">
        <v>407</v>
      </c>
      <c r="AD65" s="94" t="s">
        <v>461</v>
      </c>
      <c r="AE65" s="94" t="s">
        <v>486</v>
      </c>
      <c r="AF65" s="94" t="s">
        <v>473</v>
      </c>
      <c r="AG65" s="94" t="s">
        <v>375</v>
      </c>
      <c r="AH65" s="94" t="s">
        <v>393</v>
      </c>
      <c r="AI65" s="94" t="s">
        <v>394</v>
      </c>
      <c r="AJ65" s="94" t="s">
        <v>487</v>
      </c>
      <c r="AK65" s="133" t="s">
        <v>474</v>
      </c>
      <c r="AL65" s="133" t="s">
        <v>449</v>
      </c>
      <c r="AM65" s="133" t="s">
        <v>377</v>
      </c>
      <c r="AN65" s="133" t="s">
        <v>388</v>
      </c>
      <c r="AO65" s="133" t="s">
        <v>488</v>
      </c>
      <c r="AP65" s="133" t="s">
        <v>475</v>
      </c>
      <c r="AQ65" s="133" t="s">
        <v>448</v>
      </c>
      <c r="AR65" s="133" t="s">
        <v>453</v>
      </c>
      <c r="AS65" s="133" t="s">
        <v>380</v>
      </c>
      <c r="AT65" s="133" t="s">
        <v>489</v>
      </c>
      <c r="AU65" s="133" t="s">
        <v>476</v>
      </c>
    </row>
    <row r="66" spans="1:47" ht="16.2" thickTop="1" x14ac:dyDescent="0.3">
      <c r="A66" s="84"/>
      <c r="J66" s="90"/>
      <c r="K66" s="90"/>
      <c r="L66" s="90"/>
      <c r="M66" s="90"/>
      <c r="N66" s="90"/>
      <c r="O66" s="90"/>
      <c r="P66" s="112"/>
      <c r="Q66" s="113"/>
    </row>
    <row r="67" spans="1:47" ht="13.8" thickBot="1" x14ac:dyDescent="0.3">
      <c r="A67" s="90"/>
      <c r="B67" s="84"/>
      <c r="C67" s="84"/>
      <c r="D67" s="84"/>
      <c r="E67" s="84"/>
      <c r="F67" s="84"/>
      <c r="G67" s="84"/>
      <c r="H67" s="84"/>
      <c r="I67" s="84"/>
      <c r="J67" s="84"/>
      <c r="K67" s="84"/>
      <c r="L67" s="84"/>
      <c r="M67" s="84"/>
      <c r="N67" s="84"/>
      <c r="O67" s="84"/>
      <c r="P67" s="84"/>
      <c r="Q67" s="84"/>
      <c r="R67" s="84"/>
      <c r="S67" s="84"/>
      <c r="T67" s="84"/>
      <c r="U67" s="84"/>
      <c r="V67" s="84"/>
      <c r="W67" s="84"/>
      <c r="X67" s="84"/>
      <c r="Y67" s="84"/>
      <c r="AA67" s="133" t="s">
        <v>454</v>
      </c>
      <c r="AB67" s="133" t="s">
        <v>440</v>
      </c>
      <c r="AC67" s="133" t="s">
        <v>450</v>
      </c>
    </row>
    <row r="68" spans="1:47" ht="15.6" thickTop="1" x14ac:dyDescent="0.25">
      <c r="Z68" s="90"/>
      <c r="AA68" s="134"/>
      <c r="AB68" s="134"/>
      <c r="AC68" s="134"/>
      <c r="AD68" s="134"/>
      <c r="AE68" s="134"/>
      <c r="AF68" s="134"/>
      <c r="AG68" s="134"/>
      <c r="AH68" s="134"/>
      <c r="AI68" s="134"/>
      <c r="AJ68" s="134"/>
      <c r="AK68" s="134"/>
      <c r="AL68" s="134"/>
      <c r="AM68" s="134"/>
      <c r="AN68" s="134"/>
      <c r="AO68" s="85"/>
      <c r="AP68" s="73"/>
    </row>
    <row r="69" spans="1:47" ht="15" x14ac:dyDescent="0.25">
      <c r="B69" s="84"/>
      <c r="C69" s="84"/>
      <c r="D69" s="84"/>
      <c r="Z69" s="90"/>
      <c r="AA69" s="134"/>
      <c r="AB69" s="134"/>
      <c r="AC69" s="134"/>
      <c r="AD69" s="134"/>
      <c r="AE69" s="134"/>
      <c r="AF69" s="134"/>
      <c r="AG69" s="134"/>
      <c r="AH69" s="134"/>
      <c r="AI69" s="134"/>
      <c r="AJ69" s="134"/>
      <c r="AK69" s="134"/>
      <c r="AL69" s="134"/>
      <c r="AM69" s="134"/>
      <c r="AN69" s="134"/>
      <c r="AO69" s="85"/>
      <c r="AP69" s="73"/>
    </row>
    <row r="70" spans="1:47" ht="23.4" thickBot="1" x14ac:dyDescent="0.45">
      <c r="A70" s="197" t="s">
        <v>445</v>
      </c>
      <c r="B70" s="197"/>
      <c r="C70" s="197"/>
      <c r="D70" s="197"/>
      <c r="E70" s="197"/>
      <c r="F70" s="197"/>
      <c r="G70" s="116"/>
      <c r="H70" s="116"/>
      <c r="I70" s="116"/>
      <c r="J70" s="116"/>
      <c r="K70" s="116"/>
      <c r="L70" s="116"/>
      <c r="M70" s="116"/>
      <c r="N70" s="116"/>
      <c r="O70" s="117"/>
      <c r="P70" s="117"/>
      <c r="Q70" s="112"/>
      <c r="R70" s="112"/>
      <c r="S70" s="112"/>
      <c r="T70" s="112"/>
      <c r="U70" s="112"/>
      <c r="V70" s="112"/>
      <c r="W70" s="112"/>
      <c r="X70" s="112"/>
      <c r="Y70" s="112"/>
      <c r="Z70" s="90"/>
      <c r="AA70" s="134"/>
      <c r="AB70" s="134"/>
      <c r="AC70" s="134"/>
      <c r="AD70" s="134"/>
      <c r="AE70" s="134"/>
      <c r="AF70" s="134"/>
      <c r="AG70" s="134"/>
      <c r="AH70" s="134"/>
      <c r="AI70" s="134"/>
      <c r="AJ70" s="134"/>
      <c r="AK70" s="134"/>
      <c r="AL70" s="134"/>
      <c r="AM70" s="134"/>
      <c r="AN70" s="134"/>
      <c r="AO70" s="85"/>
      <c r="AP70" s="73"/>
    </row>
    <row r="71" spans="1:47" ht="100.05" customHeight="1" thickBot="1" x14ac:dyDescent="0.55000000000000004">
      <c r="A71" s="182" t="str">
        <f>CONCATENATE(AH4,"                ",AG4)</f>
        <v>SABEL                groot wapen</v>
      </c>
      <c r="B71" s="183"/>
      <c r="C71" s="184" t="str">
        <f>CONCATENATE(AE4,"                     ", AF4)</f>
        <v>LOPER                      gemengd elek./mech.</v>
      </c>
      <c r="D71" s="185"/>
      <c r="E71" s="186"/>
      <c r="F71" s="186"/>
      <c r="G71" s="186"/>
      <c r="H71" s="186"/>
      <c r="I71" s="186"/>
      <c r="J71" s="186"/>
      <c r="K71" s="187"/>
      <c r="L71" s="188">
        <f>AC4</f>
        <v>0</v>
      </c>
      <c r="M71" s="189"/>
      <c r="N71" s="50" t="s">
        <v>364</v>
      </c>
      <c r="O71" s="190" t="s">
        <v>365</v>
      </c>
      <c r="P71" s="191"/>
      <c r="Q71" s="190" t="s">
        <v>366</v>
      </c>
      <c r="R71" s="191"/>
      <c r="S71" s="190" t="s">
        <v>367</v>
      </c>
      <c r="T71" s="191"/>
      <c r="U71" s="192" t="s">
        <v>446</v>
      </c>
      <c r="V71" s="193"/>
      <c r="W71" s="138"/>
      <c r="X71" s="146" t="s">
        <v>490</v>
      </c>
      <c r="Y71" s="140"/>
      <c r="AO71" s="102"/>
      <c r="AP71" s="62"/>
    </row>
    <row r="72" spans="1:47" ht="16.2" thickBot="1" x14ac:dyDescent="0.35">
      <c r="A72" s="57" t="s">
        <v>370</v>
      </c>
      <c r="B72" s="121"/>
      <c r="C72" s="53">
        <v>1</v>
      </c>
      <c r="D72" s="54">
        <v>2</v>
      </c>
      <c r="E72" s="54">
        <v>3</v>
      </c>
      <c r="F72" s="54">
        <v>4</v>
      </c>
      <c r="G72" s="54">
        <v>5</v>
      </c>
      <c r="H72" s="54">
        <v>6</v>
      </c>
      <c r="I72" s="54">
        <v>7</v>
      </c>
      <c r="J72" s="54">
        <v>8</v>
      </c>
      <c r="K72" s="54">
        <v>9</v>
      </c>
      <c r="L72" s="55">
        <v>10</v>
      </c>
      <c r="M72" s="55">
        <v>11</v>
      </c>
      <c r="N72" s="56">
        <v>12</v>
      </c>
      <c r="O72" s="57" t="s">
        <v>371</v>
      </c>
      <c r="P72" s="58" t="s">
        <v>372</v>
      </c>
      <c r="Q72" s="59" t="s">
        <v>371</v>
      </c>
      <c r="R72" s="56" t="s">
        <v>372</v>
      </c>
      <c r="S72" s="59" t="s">
        <v>371</v>
      </c>
      <c r="T72" s="60" t="s">
        <v>372</v>
      </c>
      <c r="U72" s="194"/>
      <c r="V72" s="195"/>
      <c r="W72" s="139"/>
      <c r="X72" s="139"/>
      <c r="Y72" s="139"/>
    </row>
    <row r="73" spans="1:47" ht="15.6" x14ac:dyDescent="0.3">
      <c r="A73" s="1"/>
      <c r="B73" s="124">
        <v>1</v>
      </c>
      <c r="C73" s="64"/>
      <c r="D73" s="65"/>
      <c r="E73" s="65"/>
      <c r="F73" s="65"/>
      <c r="G73" s="65"/>
      <c r="H73" s="65"/>
      <c r="I73" s="65"/>
      <c r="J73" s="66"/>
      <c r="K73" s="66"/>
      <c r="L73" s="66"/>
      <c r="M73" s="66"/>
      <c r="N73" s="67"/>
      <c r="O73" s="68"/>
      <c r="P73" s="69"/>
      <c r="Q73" s="68"/>
      <c r="R73" s="69"/>
      <c r="S73" s="68"/>
      <c r="T73" s="70"/>
      <c r="U73" s="178"/>
      <c r="V73" s="179"/>
    </row>
    <row r="74" spans="1:47" ht="15.6" x14ac:dyDescent="0.3">
      <c r="A74" s="1"/>
      <c r="B74" s="125">
        <v>2</v>
      </c>
      <c r="C74" s="75"/>
      <c r="D74" s="76"/>
      <c r="E74" s="77"/>
      <c r="F74" s="77"/>
      <c r="G74" s="77"/>
      <c r="H74" s="77"/>
      <c r="I74" s="77"/>
      <c r="J74" s="78"/>
      <c r="K74" s="78"/>
      <c r="L74" s="78"/>
      <c r="M74" s="78"/>
      <c r="N74" s="67"/>
      <c r="O74" s="68"/>
      <c r="P74" s="69"/>
      <c r="Q74" s="68"/>
      <c r="R74" s="69"/>
      <c r="S74" s="68"/>
      <c r="T74" s="70"/>
      <c r="U74" s="178"/>
      <c r="V74" s="179"/>
    </row>
    <row r="75" spans="1:47" ht="15.6" x14ac:dyDescent="0.3">
      <c r="A75" s="1"/>
      <c r="B75" s="124">
        <v>3</v>
      </c>
      <c r="C75" s="75"/>
      <c r="D75" s="77"/>
      <c r="E75" s="76"/>
      <c r="F75" s="77"/>
      <c r="G75" s="77"/>
      <c r="H75" s="77"/>
      <c r="I75" s="77"/>
      <c r="J75" s="78"/>
      <c r="K75" s="78"/>
      <c r="L75" s="78"/>
      <c r="M75" s="78"/>
      <c r="N75" s="67"/>
      <c r="O75" s="68"/>
      <c r="P75" s="69"/>
      <c r="Q75" s="68"/>
      <c r="R75" s="69"/>
      <c r="S75" s="68"/>
      <c r="T75" s="70"/>
      <c r="U75" s="178"/>
      <c r="V75" s="179"/>
    </row>
    <row r="76" spans="1:47" ht="15.6" x14ac:dyDescent="0.3">
      <c r="A76" s="1"/>
      <c r="B76" s="125">
        <v>4</v>
      </c>
      <c r="C76" s="75"/>
      <c r="D76" s="77"/>
      <c r="E76" s="77"/>
      <c r="F76" s="76"/>
      <c r="G76" s="77"/>
      <c r="H76" s="77"/>
      <c r="I76" s="77"/>
      <c r="J76" s="78"/>
      <c r="K76" s="78"/>
      <c r="L76" s="78"/>
      <c r="M76" s="78"/>
      <c r="N76" s="67"/>
      <c r="O76" s="68"/>
      <c r="P76" s="69"/>
      <c r="Q76" s="68"/>
      <c r="R76" s="69"/>
      <c r="S76" s="68"/>
      <c r="T76" s="70"/>
      <c r="U76" s="178"/>
      <c r="V76" s="179"/>
    </row>
    <row r="77" spans="1:47" ht="15.6" x14ac:dyDescent="0.3">
      <c r="A77" s="1"/>
      <c r="B77" s="124">
        <v>5</v>
      </c>
      <c r="C77" s="75"/>
      <c r="D77" s="77"/>
      <c r="E77" s="77"/>
      <c r="F77" s="77"/>
      <c r="G77" s="76"/>
      <c r="H77" s="77"/>
      <c r="I77" s="77"/>
      <c r="J77" s="78"/>
      <c r="K77" s="78"/>
      <c r="L77" s="78"/>
      <c r="M77" s="78"/>
      <c r="N77" s="67"/>
      <c r="O77" s="68"/>
      <c r="P77" s="69"/>
      <c r="Q77" s="68"/>
      <c r="R77" s="69"/>
      <c r="S77" s="68"/>
      <c r="T77" s="70"/>
      <c r="U77" s="178"/>
      <c r="V77" s="179"/>
    </row>
    <row r="78" spans="1:47" ht="15.6" x14ac:dyDescent="0.3">
      <c r="A78" s="1"/>
      <c r="B78" s="125">
        <v>6</v>
      </c>
      <c r="C78" s="75"/>
      <c r="D78" s="77"/>
      <c r="E78" s="77"/>
      <c r="F78" s="77"/>
      <c r="G78" s="77"/>
      <c r="H78" s="76"/>
      <c r="I78" s="77"/>
      <c r="J78" s="78"/>
      <c r="K78" s="78"/>
      <c r="L78" s="78"/>
      <c r="M78" s="78"/>
      <c r="N78" s="67"/>
      <c r="O78" s="68"/>
      <c r="P78" s="69"/>
      <c r="Q78" s="68"/>
      <c r="R78" s="69"/>
      <c r="S78" s="68"/>
      <c r="T78" s="70"/>
      <c r="U78" s="178"/>
      <c r="V78" s="179"/>
    </row>
    <row r="79" spans="1:47" ht="15.6" x14ac:dyDescent="0.3">
      <c r="A79" s="1"/>
      <c r="B79" s="124">
        <v>7</v>
      </c>
      <c r="C79" s="75"/>
      <c r="D79" s="77"/>
      <c r="E79" s="77"/>
      <c r="F79" s="77"/>
      <c r="G79" s="77"/>
      <c r="H79" s="77"/>
      <c r="I79" s="76"/>
      <c r="J79" s="91"/>
      <c r="K79" s="91"/>
      <c r="L79" s="91"/>
      <c r="M79" s="91"/>
      <c r="N79" s="92"/>
      <c r="O79" s="68"/>
      <c r="P79" s="69"/>
      <c r="Q79" s="68"/>
      <c r="R79" s="69"/>
      <c r="S79" s="68"/>
      <c r="T79" s="70"/>
      <c r="U79" s="178"/>
      <c r="V79" s="179"/>
    </row>
    <row r="80" spans="1:47" ht="15.6" x14ac:dyDescent="0.3">
      <c r="A80" s="1"/>
      <c r="B80" s="125">
        <v>8</v>
      </c>
      <c r="C80" s="95"/>
      <c r="D80" s="96"/>
      <c r="E80" s="96"/>
      <c r="F80" s="96"/>
      <c r="G80" s="96"/>
      <c r="H80" s="96"/>
      <c r="I80" s="97"/>
      <c r="J80" s="98"/>
      <c r="K80" s="99"/>
      <c r="L80" s="99"/>
      <c r="M80" s="99"/>
      <c r="N80" s="92"/>
      <c r="O80" s="68"/>
      <c r="P80" s="69"/>
      <c r="Q80" s="68"/>
      <c r="R80" s="69"/>
      <c r="S80" s="68"/>
      <c r="T80" s="70"/>
      <c r="U80" s="178"/>
      <c r="V80" s="179"/>
    </row>
    <row r="81" spans="1:29" ht="15.6" x14ac:dyDescent="0.3">
      <c r="A81" s="29"/>
      <c r="B81" s="124">
        <v>9</v>
      </c>
      <c r="C81" s="95"/>
      <c r="D81" s="96"/>
      <c r="E81" s="96"/>
      <c r="F81" s="96"/>
      <c r="G81" s="96"/>
      <c r="H81" s="96"/>
      <c r="I81" s="97"/>
      <c r="J81" s="99"/>
      <c r="K81" s="98"/>
      <c r="L81" s="99"/>
      <c r="M81" s="99"/>
      <c r="N81" s="92"/>
      <c r="O81" s="68"/>
      <c r="P81" s="69"/>
      <c r="Q81" s="68"/>
      <c r="R81" s="69"/>
      <c r="S81" s="68"/>
      <c r="T81" s="70"/>
      <c r="U81" s="178"/>
      <c r="V81" s="179"/>
    </row>
    <row r="82" spans="1:29" ht="15.6" x14ac:dyDescent="0.3">
      <c r="A82" s="171"/>
      <c r="B82" s="125">
        <v>10</v>
      </c>
      <c r="C82" s="95"/>
      <c r="D82" s="96"/>
      <c r="E82" s="96"/>
      <c r="F82" s="96"/>
      <c r="G82" s="96"/>
      <c r="H82" s="96"/>
      <c r="I82" s="97"/>
      <c r="J82" s="99"/>
      <c r="K82" s="99"/>
      <c r="L82" s="98"/>
      <c r="M82" s="99"/>
      <c r="N82" s="92"/>
      <c r="O82" s="68"/>
      <c r="P82" s="69"/>
      <c r="Q82" s="68"/>
      <c r="R82" s="69"/>
      <c r="S82" s="68"/>
      <c r="T82" s="70"/>
      <c r="U82" s="178"/>
      <c r="V82" s="179"/>
    </row>
    <row r="83" spans="1:29" ht="15.6" x14ac:dyDescent="0.3">
      <c r="A83" s="171"/>
      <c r="B83" s="124">
        <v>11</v>
      </c>
      <c r="C83" s="95"/>
      <c r="D83" s="96"/>
      <c r="E83" s="96"/>
      <c r="F83" s="96"/>
      <c r="G83" s="96"/>
      <c r="H83" s="96"/>
      <c r="I83" s="97"/>
      <c r="J83" s="99"/>
      <c r="K83" s="99"/>
      <c r="L83" s="99"/>
      <c r="M83" s="98"/>
      <c r="N83" s="92"/>
      <c r="O83" s="68"/>
      <c r="P83" s="69"/>
      <c r="Q83" s="68"/>
      <c r="R83" s="69"/>
      <c r="S83" s="68"/>
      <c r="T83" s="70"/>
      <c r="U83" s="178"/>
      <c r="V83" s="179"/>
    </row>
    <row r="84" spans="1:29" ht="16.2" thickBot="1" x14ac:dyDescent="0.35">
      <c r="A84" s="171"/>
      <c r="B84" s="130">
        <v>12</v>
      </c>
      <c r="C84" s="105"/>
      <c r="D84" s="106"/>
      <c r="E84" s="106"/>
      <c r="F84" s="106"/>
      <c r="G84" s="106"/>
      <c r="H84" s="106"/>
      <c r="I84" s="106"/>
      <c r="J84" s="107"/>
      <c r="K84" s="107"/>
      <c r="L84" s="107"/>
      <c r="M84" s="107"/>
      <c r="N84" s="108"/>
      <c r="O84" s="109"/>
      <c r="P84" s="110"/>
      <c r="Q84" s="109"/>
      <c r="R84" s="110"/>
      <c r="S84" s="109"/>
      <c r="T84" s="111"/>
      <c r="U84" s="180"/>
      <c r="V84" s="181"/>
    </row>
    <row r="85" spans="1:29" ht="15.75" customHeight="1" x14ac:dyDescent="0.25"/>
    <row r="86" spans="1:29" ht="15.75" customHeight="1" x14ac:dyDescent="0.3">
      <c r="A86" s="84" t="s">
        <v>418</v>
      </c>
      <c r="B86" s="115"/>
      <c r="C86" s="116"/>
      <c r="D86" s="116"/>
      <c r="E86" s="116"/>
      <c r="F86" s="116"/>
      <c r="G86" s="116"/>
      <c r="H86" s="116"/>
      <c r="I86" s="116"/>
      <c r="J86" s="116"/>
      <c r="K86" s="116"/>
      <c r="L86" s="116"/>
      <c r="M86" s="116"/>
      <c r="N86" s="116"/>
      <c r="O86" s="117"/>
      <c r="P86" s="117"/>
      <c r="Q86" s="112"/>
      <c r="R86" s="112"/>
      <c r="S86" s="112"/>
      <c r="T86" s="112"/>
      <c r="U86" s="112"/>
      <c r="V86" s="112"/>
      <c r="W86" s="112"/>
      <c r="X86" s="112"/>
      <c r="Y86" s="112"/>
    </row>
    <row r="87" spans="1:29" ht="15.75" customHeight="1" x14ac:dyDescent="0.25">
      <c r="A87" s="119"/>
      <c r="B87" s="83"/>
      <c r="C87" s="83"/>
      <c r="D87" s="83"/>
      <c r="E87" s="83"/>
      <c r="F87" s="83"/>
      <c r="G87" s="83"/>
      <c r="H87" s="83"/>
      <c r="I87" s="83"/>
      <c r="J87" s="83"/>
      <c r="K87" s="83"/>
      <c r="L87" s="90"/>
      <c r="M87" s="84"/>
      <c r="N87" s="84"/>
      <c r="O87" s="84"/>
      <c r="P87" s="85"/>
      <c r="Q87" s="73"/>
      <c r="AC87" s="84"/>
    </row>
    <row r="88" spans="1:29" ht="15.75" customHeight="1" x14ac:dyDescent="0.25">
      <c r="A88" s="84"/>
      <c r="B88" s="84"/>
      <c r="C88" s="83"/>
      <c r="D88" s="83"/>
      <c r="E88" s="83"/>
      <c r="F88" s="83"/>
      <c r="G88" s="83"/>
      <c r="H88" s="83"/>
      <c r="I88" s="83"/>
      <c r="J88" s="83"/>
      <c r="K88" s="83"/>
      <c r="L88" s="83"/>
      <c r="M88" s="84"/>
      <c r="N88" s="84"/>
      <c r="O88" s="84"/>
      <c r="P88" s="85"/>
      <c r="Q88" s="73"/>
      <c r="AC88" s="84"/>
    </row>
    <row r="89" spans="1:29" ht="15.75" customHeight="1" x14ac:dyDescent="0.3">
      <c r="A89" s="84"/>
      <c r="B89" s="84"/>
      <c r="C89" s="84"/>
      <c r="D89" s="84"/>
      <c r="E89" s="84"/>
      <c r="F89" s="84"/>
      <c r="G89" s="84"/>
      <c r="H89" s="84"/>
      <c r="I89" s="84"/>
      <c r="J89" s="84"/>
      <c r="K89" s="84"/>
      <c r="L89" s="84"/>
      <c r="M89" s="84"/>
      <c r="N89" s="84"/>
      <c r="O89" s="84"/>
      <c r="P89" s="112"/>
      <c r="Q89" s="113"/>
      <c r="AC89" s="84"/>
    </row>
    <row r="90" spans="1:29" ht="15.75" customHeight="1" x14ac:dyDescent="0.3">
      <c r="A90" s="84"/>
      <c r="J90" s="90"/>
      <c r="K90" s="90"/>
      <c r="L90" s="90"/>
      <c r="M90" s="90"/>
      <c r="N90" s="90"/>
      <c r="O90" s="90"/>
      <c r="P90" s="112"/>
      <c r="Q90" s="113"/>
      <c r="AA90" s="84"/>
      <c r="AB90" s="84"/>
      <c r="AC90" s="84"/>
    </row>
    <row r="91" spans="1:29" ht="15.75" customHeight="1" x14ac:dyDescent="0.25">
      <c r="A91" s="90"/>
      <c r="B91" s="84"/>
      <c r="C91" s="84"/>
      <c r="D91" s="84"/>
      <c r="E91" s="84"/>
      <c r="F91" s="84"/>
      <c r="G91" s="84"/>
      <c r="H91" s="84"/>
      <c r="I91" s="84"/>
      <c r="J91" s="84"/>
      <c r="K91" s="84"/>
      <c r="L91" s="84"/>
      <c r="M91" s="84"/>
      <c r="N91" s="84"/>
      <c r="O91" s="84"/>
      <c r="P91" s="84"/>
      <c r="Q91" s="84"/>
      <c r="R91" s="84"/>
      <c r="S91" s="84"/>
      <c r="T91" s="84"/>
      <c r="U91" s="84"/>
      <c r="V91" s="84"/>
      <c r="W91" s="84"/>
      <c r="X91" s="84"/>
      <c r="Y91" s="84"/>
      <c r="AA91" s="84"/>
      <c r="AB91" s="84"/>
      <c r="AC91" s="84"/>
    </row>
    <row r="92" spans="1:29" ht="15.75" customHeight="1" x14ac:dyDescent="0.25">
      <c r="AA92" s="84"/>
      <c r="AC92" s="84"/>
    </row>
    <row r="93" spans="1:29" ht="15.75" customHeight="1" x14ac:dyDescent="0.25">
      <c r="B93" s="84"/>
      <c r="C93" s="84"/>
      <c r="D93" s="84"/>
      <c r="AA93" s="84"/>
      <c r="AB93" s="84"/>
      <c r="AC93" s="84"/>
    </row>
    <row r="94" spans="1:29" ht="22.8" x14ac:dyDescent="0.4">
      <c r="A94" s="197" t="s">
        <v>445</v>
      </c>
      <c r="B94" s="197"/>
      <c r="C94" s="197"/>
      <c r="D94" s="197"/>
      <c r="E94" s="197"/>
      <c r="F94" s="197"/>
      <c r="G94" s="116"/>
      <c r="H94" s="116"/>
      <c r="I94" s="116"/>
      <c r="J94" s="116"/>
      <c r="K94" s="116"/>
      <c r="L94" s="116"/>
      <c r="M94" s="116"/>
      <c r="N94" s="116"/>
      <c r="O94" s="117"/>
      <c r="P94" s="117"/>
      <c r="Q94" s="112"/>
      <c r="R94" s="112"/>
      <c r="S94" s="112"/>
      <c r="T94" s="112"/>
      <c r="U94" s="112"/>
      <c r="AA94" s="84"/>
      <c r="AB94" s="84"/>
      <c r="AC94" s="84"/>
    </row>
    <row r="95" spans="1:29" ht="23.4" thickBot="1" x14ac:dyDescent="0.45">
      <c r="A95" s="120"/>
      <c r="B95" s="120"/>
      <c r="C95" s="120"/>
      <c r="D95" s="120"/>
      <c r="E95" s="120"/>
      <c r="F95" s="120"/>
      <c r="G95" s="116"/>
      <c r="H95" s="116"/>
      <c r="I95" s="116"/>
      <c r="J95" s="116"/>
      <c r="K95" s="116"/>
      <c r="L95" s="116"/>
      <c r="M95" s="116"/>
      <c r="N95" s="116"/>
      <c r="O95" s="117"/>
      <c r="P95" s="117"/>
      <c r="Q95" s="112"/>
      <c r="R95" s="112"/>
      <c r="S95" s="112"/>
      <c r="T95" s="112"/>
      <c r="U95" s="112"/>
      <c r="AA95" s="84"/>
      <c r="AB95" s="84"/>
      <c r="AC95" s="84"/>
    </row>
    <row r="96" spans="1:29" ht="100.05" customHeight="1" thickBot="1" x14ac:dyDescent="0.55000000000000004">
      <c r="A96" s="182" t="str">
        <f>CONCATENATE(AH5,"                ",AG5)</f>
        <v>SABEL                groot wapen</v>
      </c>
      <c r="B96" s="183"/>
      <c r="C96" s="184" t="str">
        <f>CONCATENATE(AE5,"                     ", AF5)</f>
        <v>LOPER                      gemengd elek./mech.</v>
      </c>
      <c r="D96" s="185"/>
      <c r="E96" s="186"/>
      <c r="F96" s="186"/>
      <c r="G96" s="186"/>
      <c r="H96" s="186"/>
      <c r="I96" s="186"/>
      <c r="J96" s="186"/>
      <c r="K96" s="187"/>
      <c r="L96" s="188">
        <f>AC5</f>
        <v>0</v>
      </c>
      <c r="M96" s="189"/>
      <c r="N96" s="50" t="s">
        <v>364</v>
      </c>
      <c r="O96" s="190" t="s">
        <v>365</v>
      </c>
      <c r="P96" s="191"/>
      <c r="Q96" s="190" t="s">
        <v>366</v>
      </c>
      <c r="R96" s="191"/>
      <c r="S96" s="190" t="s">
        <v>367</v>
      </c>
      <c r="T96" s="191"/>
      <c r="U96" s="192" t="s">
        <v>446</v>
      </c>
      <c r="V96" s="193"/>
      <c r="W96" s="140"/>
      <c r="X96" s="146" t="s">
        <v>491</v>
      </c>
      <c r="Y96" s="140"/>
    </row>
    <row r="97" spans="1:47" ht="16.2" thickBot="1" x14ac:dyDescent="0.35">
      <c r="A97" s="57" t="s">
        <v>370</v>
      </c>
      <c r="B97" s="121"/>
      <c r="C97" s="53">
        <v>1</v>
      </c>
      <c r="D97" s="54">
        <v>2</v>
      </c>
      <c r="E97" s="54">
        <v>3</v>
      </c>
      <c r="F97" s="54">
        <v>4</v>
      </c>
      <c r="G97" s="54">
        <v>5</v>
      </c>
      <c r="H97" s="54">
        <v>6</v>
      </c>
      <c r="I97" s="54">
        <v>7</v>
      </c>
      <c r="J97" s="54">
        <v>8</v>
      </c>
      <c r="K97" s="54">
        <v>9</v>
      </c>
      <c r="L97" s="55">
        <v>10</v>
      </c>
      <c r="M97" s="55">
        <v>11</v>
      </c>
      <c r="N97" s="56">
        <v>12</v>
      </c>
      <c r="O97" s="57" t="s">
        <v>371</v>
      </c>
      <c r="P97" s="58" t="s">
        <v>372</v>
      </c>
      <c r="Q97" s="59" t="s">
        <v>371</v>
      </c>
      <c r="R97" s="56" t="s">
        <v>372</v>
      </c>
      <c r="S97" s="59" t="s">
        <v>371</v>
      </c>
      <c r="T97" s="60" t="s">
        <v>372</v>
      </c>
      <c r="U97" s="194"/>
      <c r="V97" s="195"/>
      <c r="W97" s="139"/>
      <c r="X97" s="139"/>
      <c r="Y97" s="139"/>
      <c r="Z97" s="196"/>
      <c r="AA97" s="196"/>
      <c r="AB97" s="196"/>
      <c r="AC97" s="196"/>
      <c r="AD97" s="196"/>
      <c r="AE97" s="196"/>
      <c r="AF97" s="196"/>
      <c r="AG97" s="196"/>
      <c r="AH97" s="196"/>
      <c r="AI97" s="196"/>
      <c r="AJ97" s="196"/>
      <c r="AK97" s="196"/>
      <c r="AL97" s="196"/>
      <c r="AM97" s="196"/>
      <c r="AN97" s="196"/>
      <c r="AO97" s="196"/>
      <c r="AP97" s="196"/>
    </row>
    <row r="98" spans="1:47" ht="15.6" x14ac:dyDescent="0.3">
      <c r="A98" s="1"/>
      <c r="B98" s="124">
        <v>1</v>
      </c>
      <c r="C98" s="64"/>
      <c r="D98" s="65"/>
      <c r="E98" s="65"/>
      <c r="F98" s="65"/>
      <c r="G98" s="65"/>
      <c r="H98" s="65"/>
      <c r="I98" s="65"/>
      <c r="J98" s="66"/>
      <c r="K98" s="66"/>
      <c r="L98" s="66"/>
      <c r="M98" s="66"/>
      <c r="N98" s="67"/>
      <c r="O98" s="68"/>
      <c r="P98" s="69"/>
      <c r="Q98" s="68"/>
      <c r="R98" s="69"/>
      <c r="S98" s="68"/>
      <c r="T98" s="70"/>
      <c r="U98" s="178"/>
      <c r="V98" s="179"/>
      <c r="Z98" s="61"/>
      <c r="AA98" s="62"/>
      <c r="AB98" s="62"/>
      <c r="AC98" s="62"/>
      <c r="AD98" s="62"/>
      <c r="AE98" s="62"/>
      <c r="AF98" s="62"/>
      <c r="AG98" s="62"/>
      <c r="AH98" s="62"/>
      <c r="AI98" s="62"/>
      <c r="AJ98" s="62"/>
      <c r="AK98" s="62"/>
      <c r="AL98" s="62"/>
      <c r="AM98" s="62"/>
      <c r="AN98" s="62"/>
      <c r="AO98" s="62"/>
      <c r="AP98" s="62"/>
    </row>
    <row r="99" spans="1:47" ht="15.6" x14ac:dyDescent="0.3">
      <c r="A99" s="1"/>
      <c r="B99" s="125">
        <v>2</v>
      </c>
      <c r="C99" s="75"/>
      <c r="D99" s="76"/>
      <c r="E99" s="77"/>
      <c r="F99" s="77"/>
      <c r="G99" s="77"/>
      <c r="H99" s="77"/>
      <c r="I99" s="77"/>
      <c r="J99" s="78"/>
      <c r="K99" s="78"/>
      <c r="L99" s="78"/>
      <c r="M99" s="78"/>
      <c r="N99" s="67"/>
      <c r="O99" s="68"/>
      <c r="P99" s="69"/>
      <c r="Q99" s="68"/>
      <c r="R99" s="69"/>
      <c r="S99" s="68"/>
      <c r="T99" s="70"/>
      <c r="U99" s="178"/>
      <c r="V99" s="179"/>
      <c r="Z99" s="61"/>
      <c r="AA99" s="62"/>
      <c r="AB99" s="62"/>
      <c r="AC99" s="62"/>
      <c r="AD99" s="62"/>
      <c r="AE99" s="62"/>
      <c r="AF99" s="62"/>
      <c r="AG99" s="62"/>
      <c r="AH99" s="71"/>
      <c r="AI99" s="71"/>
      <c r="AJ99" s="72"/>
      <c r="AK99" s="71"/>
      <c r="AL99" s="71"/>
      <c r="AM99" s="71"/>
      <c r="AN99" s="73"/>
      <c r="AO99" s="73"/>
      <c r="AP99" s="73"/>
    </row>
    <row r="100" spans="1:47" ht="15.6" x14ac:dyDescent="0.3">
      <c r="A100" s="1"/>
      <c r="B100" s="124">
        <v>3</v>
      </c>
      <c r="C100" s="75"/>
      <c r="D100" s="77"/>
      <c r="E100" s="76"/>
      <c r="F100" s="77"/>
      <c r="G100" s="77"/>
      <c r="H100" s="77"/>
      <c r="I100" s="77"/>
      <c r="J100" s="78"/>
      <c r="K100" s="78"/>
      <c r="L100" s="78"/>
      <c r="M100" s="78"/>
      <c r="N100" s="67"/>
      <c r="O100" s="68"/>
      <c r="P100" s="69"/>
      <c r="Q100" s="68"/>
      <c r="R100" s="69"/>
      <c r="S100" s="68"/>
      <c r="T100" s="70"/>
      <c r="U100" s="178"/>
      <c r="V100" s="179"/>
      <c r="Z100" s="119"/>
      <c r="AA100" s="83"/>
      <c r="AB100" s="83"/>
      <c r="AC100" s="83"/>
      <c r="AD100" s="83"/>
      <c r="AE100" s="83"/>
      <c r="AF100" s="83"/>
      <c r="AG100" s="83"/>
      <c r="AH100" s="83"/>
      <c r="AI100" s="83"/>
      <c r="AJ100" s="83"/>
      <c r="AK100" s="83"/>
      <c r="AL100" s="83"/>
      <c r="AM100" s="83"/>
      <c r="AN100" s="84"/>
      <c r="AO100" s="85"/>
      <c r="AP100" s="73"/>
    </row>
    <row r="101" spans="1:47" ht="15.6" x14ac:dyDescent="0.3">
      <c r="A101" s="1"/>
      <c r="B101" s="125">
        <v>4</v>
      </c>
      <c r="C101" s="75"/>
      <c r="D101" s="77"/>
      <c r="E101" s="77"/>
      <c r="F101" s="76"/>
      <c r="G101" s="77"/>
      <c r="H101" s="77"/>
      <c r="I101" s="77"/>
      <c r="J101" s="78"/>
      <c r="K101" s="78"/>
      <c r="L101" s="78"/>
      <c r="M101" s="78"/>
      <c r="N101" s="67"/>
      <c r="O101" s="68"/>
      <c r="P101" s="69"/>
      <c r="Q101" s="68"/>
      <c r="R101" s="69"/>
      <c r="S101" s="68"/>
      <c r="T101" s="70"/>
      <c r="U101" s="178"/>
      <c r="V101" s="179"/>
      <c r="Z101" s="86"/>
      <c r="AA101" s="87"/>
      <c r="AB101" s="83"/>
      <c r="AC101" s="83"/>
      <c r="AD101" s="83"/>
      <c r="AE101" s="83"/>
      <c r="AF101" s="83"/>
      <c r="AG101" s="83"/>
      <c r="AH101" s="83"/>
      <c r="AI101" s="83"/>
      <c r="AJ101" s="83"/>
      <c r="AK101" s="83"/>
      <c r="AL101" s="83"/>
      <c r="AM101" s="83"/>
      <c r="AN101" s="84"/>
      <c r="AO101" s="85"/>
      <c r="AP101" s="73"/>
    </row>
    <row r="102" spans="1:47" ht="15.6" x14ac:dyDescent="0.3">
      <c r="A102" s="1"/>
      <c r="B102" s="124">
        <v>5</v>
      </c>
      <c r="C102" s="75"/>
      <c r="D102" s="77"/>
      <c r="E102" s="77"/>
      <c r="F102" s="77"/>
      <c r="G102" s="76"/>
      <c r="H102" s="77"/>
      <c r="I102" s="77"/>
      <c r="J102" s="78"/>
      <c r="K102" s="78"/>
      <c r="L102" s="78"/>
      <c r="M102" s="78"/>
      <c r="N102" s="67"/>
      <c r="O102" s="68"/>
      <c r="P102" s="69"/>
      <c r="Q102" s="68"/>
      <c r="R102" s="69"/>
      <c r="S102" s="68"/>
      <c r="T102" s="70"/>
      <c r="U102" s="178"/>
      <c r="V102" s="179"/>
      <c r="Z102" s="119"/>
      <c r="AA102" s="83"/>
      <c r="AB102" s="83"/>
      <c r="AC102" s="83"/>
      <c r="AD102" s="83"/>
      <c r="AE102" s="83"/>
      <c r="AF102" s="83"/>
      <c r="AG102" s="83"/>
      <c r="AH102" s="83"/>
      <c r="AI102" s="83"/>
      <c r="AJ102" s="83"/>
      <c r="AK102" s="90"/>
      <c r="AL102" s="84"/>
      <c r="AM102" s="84"/>
      <c r="AN102" s="84"/>
      <c r="AO102" s="85"/>
      <c r="AP102" s="73"/>
    </row>
    <row r="103" spans="1:47" ht="15.6" x14ac:dyDescent="0.3">
      <c r="B103" s="125">
        <v>6</v>
      </c>
      <c r="C103" s="75"/>
      <c r="D103" s="77"/>
      <c r="E103" s="77"/>
      <c r="F103" s="77"/>
      <c r="G103" s="77"/>
      <c r="H103" s="76"/>
      <c r="I103" s="77"/>
      <c r="J103" s="78"/>
      <c r="K103" s="78"/>
      <c r="L103" s="78"/>
      <c r="M103" s="78"/>
      <c r="N103" s="67"/>
      <c r="O103" s="68"/>
      <c r="P103" s="69"/>
      <c r="Q103" s="68"/>
      <c r="R103" s="69"/>
      <c r="S103" s="68"/>
      <c r="T103" s="70"/>
      <c r="U103" s="178"/>
      <c r="V103" s="179"/>
      <c r="Z103" s="84"/>
      <c r="AA103" s="84"/>
      <c r="AB103" s="83"/>
      <c r="AC103" s="83"/>
      <c r="AD103" s="83"/>
      <c r="AE103" s="83"/>
      <c r="AF103" s="83"/>
      <c r="AG103" s="83"/>
      <c r="AH103" s="83"/>
      <c r="AI103" s="83"/>
      <c r="AJ103" s="83"/>
      <c r="AK103" s="83"/>
      <c r="AL103" s="84"/>
      <c r="AM103" s="84"/>
      <c r="AN103" s="84"/>
      <c r="AO103" s="85"/>
      <c r="AP103" s="73"/>
    </row>
    <row r="104" spans="1:47" ht="15.6" x14ac:dyDescent="0.3">
      <c r="A104" s="1"/>
      <c r="B104" s="124">
        <v>7</v>
      </c>
      <c r="C104" s="75"/>
      <c r="D104" s="77"/>
      <c r="E104" s="77"/>
      <c r="F104" s="77"/>
      <c r="G104" s="77"/>
      <c r="H104" s="77"/>
      <c r="I104" s="76"/>
      <c r="J104" s="91"/>
      <c r="K104" s="91"/>
      <c r="L104" s="91"/>
      <c r="M104" s="91"/>
      <c r="N104" s="92"/>
      <c r="O104" s="68"/>
      <c r="P104" s="69"/>
      <c r="Q104" s="68"/>
      <c r="R104" s="69"/>
      <c r="S104" s="68"/>
      <c r="T104" s="70"/>
      <c r="U104" s="178"/>
      <c r="V104" s="179"/>
      <c r="Z104" s="87"/>
      <c r="AA104" s="87"/>
      <c r="AB104" s="83"/>
      <c r="AC104" s="83"/>
      <c r="AD104" s="83"/>
      <c r="AE104" s="83"/>
      <c r="AF104" s="83"/>
      <c r="AG104" s="83"/>
      <c r="AH104" s="83"/>
      <c r="AI104" s="83"/>
      <c r="AJ104" s="83"/>
      <c r="AK104" s="83"/>
      <c r="AL104" s="84"/>
      <c r="AM104" s="84"/>
      <c r="AN104" s="84"/>
      <c r="AO104" s="85"/>
      <c r="AP104" s="73"/>
    </row>
    <row r="105" spans="1:47" ht="15.6" x14ac:dyDescent="0.3">
      <c r="A105" s="1"/>
      <c r="B105" s="125">
        <v>8</v>
      </c>
      <c r="C105" s="95"/>
      <c r="D105" s="96"/>
      <c r="E105" s="96"/>
      <c r="F105" s="96"/>
      <c r="G105" s="96"/>
      <c r="H105" s="96"/>
      <c r="I105" s="97"/>
      <c r="J105" s="98"/>
      <c r="K105" s="99"/>
      <c r="L105" s="99"/>
      <c r="M105" s="99"/>
      <c r="N105" s="92"/>
      <c r="O105" s="68"/>
      <c r="P105" s="69"/>
      <c r="Q105" s="68"/>
      <c r="R105" s="69"/>
      <c r="S105" s="68"/>
      <c r="T105" s="70"/>
      <c r="U105" s="178"/>
      <c r="V105" s="179"/>
      <c r="Z105" s="119"/>
      <c r="AA105" s="84"/>
      <c r="AB105" s="84"/>
      <c r="AC105" s="84"/>
      <c r="AD105" s="84"/>
      <c r="AE105" s="84"/>
      <c r="AF105" s="84"/>
      <c r="AG105" s="84"/>
      <c r="AH105" s="84"/>
      <c r="AI105" s="84"/>
      <c r="AJ105" s="84"/>
      <c r="AK105" s="84"/>
      <c r="AL105" s="84"/>
      <c r="AM105" s="84"/>
      <c r="AN105" s="84"/>
      <c r="AO105" s="84"/>
    </row>
    <row r="106" spans="1:47" ht="15.6" x14ac:dyDescent="0.3">
      <c r="A106" s="1"/>
      <c r="B106" s="124">
        <v>9</v>
      </c>
      <c r="C106" s="95"/>
      <c r="D106" s="96"/>
      <c r="E106" s="96"/>
      <c r="F106" s="96"/>
      <c r="G106" s="96"/>
      <c r="H106" s="96"/>
      <c r="I106" s="97"/>
      <c r="J106" s="99"/>
      <c r="K106" s="98"/>
      <c r="L106" s="99"/>
      <c r="M106" s="99"/>
      <c r="N106" s="92"/>
      <c r="O106" s="68"/>
      <c r="P106" s="69"/>
      <c r="Q106" s="68"/>
      <c r="R106" s="69"/>
      <c r="S106" s="68"/>
      <c r="T106" s="70"/>
      <c r="U106" s="178"/>
      <c r="V106" s="179"/>
      <c r="Z106" s="84"/>
      <c r="AH106" s="84"/>
      <c r="AI106" s="84"/>
      <c r="AJ106" s="84"/>
      <c r="AK106" s="84"/>
      <c r="AL106" s="84"/>
      <c r="AM106" s="83"/>
      <c r="AN106" s="83"/>
      <c r="AO106" s="100"/>
      <c r="AP106" s="71"/>
    </row>
    <row r="107" spans="1:47" ht="15.6" x14ac:dyDescent="0.3">
      <c r="A107" s="1"/>
      <c r="B107" s="125">
        <v>10</v>
      </c>
      <c r="C107" s="95"/>
      <c r="D107" s="96"/>
      <c r="E107" s="96"/>
      <c r="F107" s="96"/>
      <c r="G107" s="96"/>
      <c r="H107" s="96"/>
      <c r="I107" s="97"/>
      <c r="J107" s="99"/>
      <c r="K107" s="99"/>
      <c r="L107" s="98"/>
      <c r="M107" s="99"/>
      <c r="N107" s="92"/>
      <c r="O107" s="68"/>
      <c r="P107" s="69"/>
      <c r="Q107" s="68"/>
      <c r="R107" s="69"/>
      <c r="S107" s="68"/>
      <c r="T107" s="70"/>
      <c r="U107" s="178"/>
      <c r="V107" s="179"/>
      <c r="Z107" s="87"/>
      <c r="AA107" s="87"/>
      <c r="AB107" s="83"/>
      <c r="AC107" s="83"/>
      <c r="AD107" s="83"/>
      <c r="AE107" s="83"/>
      <c r="AF107" s="83"/>
      <c r="AG107" s="83"/>
      <c r="AH107" s="83"/>
      <c r="AI107" s="84"/>
      <c r="AJ107" s="84"/>
      <c r="AK107" s="84"/>
      <c r="AL107" s="84"/>
      <c r="AM107" s="84"/>
      <c r="AN107" s="83"/>
      <c r="AO107" s="100"/>
      <c r="AP107" s="71"/>
    </row>
    <row r="108" spans="1:47" ht="15.6" x14ac:dyDescent="0.3">
      <c r="A108" s="127"/>
      <c r="B108" s="124">
        <v>11</v>
      </c>
      <c r="C108" s="95"/>
      <c r="D108" s="96"/>
      <c r="E108" s="96"/>
      <c r="F108" s="96"/>
      <c r="G108" s="96"/>
      <c r="H108" s="96"/>
      <c r="I108" s="97"/>
      <c r="J108" s="99"/>
      <c r="K108" s="99"/>
      <c r="L108" s="99"/>
      <c r="M108" s="98"/>
      <c r="N108" s="92"/>
      <c r="O108" s="68"/>
      <c r="P108" s="69"/>
      <c r="Q108" s="68"/>
      <c r="R108" s="69"/>
      <c r="S108" s="68"/>
      <c r="T108" s="70"/>
      <c r="U108" s="178"/>
      <c r="V108" s="179"/>
      <c r="Z108" s="119"/>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16.2" thickBot="1" x14ac:dyDescent="0.35">
      <c r="A109" s="129"/>
      <c r="B109" s="130">
        <v>12</v>
      </c>
      <c r="C109" s="105"/>
      <c r="D109" s="106"/>
      <c r="E109" s="106"/>
      <c r="F109" s="106"/>
      <c r="G109" s="106"/>
      <c r="H109" s="106"/>
      <c r="I109" s="106"/>
      <c r="J109" s="107"/>
      <c r="K109" s="107"/>
      <c r="L109" s="107"/>
      <c r="M109" s="107"/>
      <c r="N109" s="108"/>
      <c r="O109" s="109"/>
      <c r="P109" s="110"/>
      <c r="Q109" s="109"/>
      <c r="R109" s="110"/>
      <c r="S109" s="109"/>
      <c r="T109" s="111"/>
      <c r="U109" s="180"/>
      <c r="V109" s="181"/>
      <c r="Z109" s="84"/>
      <c r="AK109" s="90"/>
      <c r="AL109" s="90"/>
      <c r="AM109" s="90"/>
      <c r="AN109" s="90"/>
      <c r="AO109" s="102"/>
      <c r="AP109" s="62"/>
    </row>
    <row r="110" spans="1:47" ht="15.6" x14ac:dyDescent="0.3">
      <c r="Z110" s="84"/>
      <c r="AA110" s="84"/>
      <c r="AB110" s="84"/>
      <c r="AC110" s="84"/>
      <c r="AD110" s="84"/>
      <c r="AE110" s="84"/>
      <c r="AF110" s="84"/>
      <c r="AG110" s="84"/>
      <c r="AH110" s="84"/>
      <c r="AI110" s="84"/>
      <c r="AJ110" s="84"/>
      <c r="AK110" s="84"/>
      <c r="AL110" s="84"/>
      <c r="AM110" s="84"/>
      <c r="AN110" s="84"/>
      <c r="AO110" s="112"/>
      <c r="AP110" s="113"/>
    </row>
    <row r="111" spans="1:47" ht="15.6" x14ac:dyDescent="0.3">
      <c r="A111" s="84" t="s">
        <v>418</v>
      </c>
      <c r="B111" s="83"/>
      <c r="C111" s="83"/>
      <c r="D111" s="83"/>
      <c r="E111" s="83"/>
      <c r="F111" s="83"/>
      <c r="G111" s="83"/>
      <c r="H111" s="83"/>
      <c r="I111" s="83"/>
      <c r="J111" s="83"/>
      <c r="K111" s="83"/>
      <c r="L111" s="83"/>
      <c r="M111" s="83"/>
      <c r="N111" s="83"/>
      <c r="O111" s="84"/>
      <c r="P111" s="85"/>
      <c r="Q111" s="73"/>
      <c r="Z111" s="119"/>
      <c r="AA111" s="84"/>
      <c r="AB111" s="84"/>
      <c r="AC111" s="84"/>
      <c r="AD111" s="84"/>
      <c r="AE111" s="84"/>
      <c r="AF111" s="84"/>
      <c r="AG111" s="84"/>
      <c r="AH111" s="84"/>
      <c r="AI111" s="84"/>
      <c r="AJ111" s="84"/>
      <c r="AK111" s="84"/>
      <c r="AL111" s="84"/>
      <c r="AM111" s="84"/>
      <c r="AN111" s="84"/>
      <c r="AO111" s="112"/>
      <c r="AP111" s="113"/>
    </row>
    <row r="112" spans="1:47" ht="15.6" x14ac:dyDescent="0.3">
      <c r="A112" s="119"/>
      <c r="B112" s="83"/>
      <c r="C112" s="83"/>
      <c r="D112" s="83"/>
      <c r="E112" s="83"/>
      <c r="F112" s="83"/>
      <c r="G112" s="83"/>
      <c r="H112" s="83"/>
      <c r="I112" s="83"/>
      <c r="J112" s="83"/>
      <c r="K112" s="83"/>
      <c r="L112" s="90"/>
      <c r="M112" s="84"/>
      <c r="N112" s="84"/>
      <c r="O112" s="84"/>
      <c r="P112" s="85"/>
      <c r="Q112" s="73"/>
      <c r="Z112" s="83"/>
      <c r="AA112" s="84"/>
      <c r="AB112" s="85"/>
      <c r="AC112" s="73"/>
      <c r="AO112" s="112"/>
      <c r="AP112" s="113"/>
    </row>
    <row r="113" spans="1:47" ht="15.6" x14ac:dyDescent="0.3">
      <c r="A113" s="84"/>
      <c r="B113" s="84"/>
      <c r="C113" s="83"/>
      <c r="D113" s="83"/>
      <c r="E113" s="83"/>
      <c r="F113" s="83"/>
      <c r="G113" s="83"/>
      <c r="H113" s="83"/>
      <c r="I113" s="83"/>
      <c r="J113" s="83"/>
      <c r="K113" s="83"/>
      <c r="L113" s="83"/>
      <c r="M113" s="84"/>
      <c r="N113" s="84"/>
      <c r="O113" s="84"/>
      <c r="P113" s="85"/>
      <c r="Q113" s="73"/>
      <c r="Z113" s="83"/>
      <c r="AA113" s="84"/>
      <c r="AB113" s="85"/>
      <c r="AC113" s="73"/>
      <c r="AD113" s="84"/>
      <c r="AE113" s="84"/>
      <c r="AF113" s="84"/>
      <c r="AG113" s="84"/>
      <c r="AH113" s="84"/>
      <c r="AI113" s="84"/>
      <c r="AJ113" s="84"/>
      <c r="AK113" s="84"/>
      <c r="AL113" s="84"/>
      <c r="AM113" s="84"/>
      <c r="AN113" s="84"/>
      <c r="AO113" s="112"/>
      <c r="AP113" s="113"/>
    </row>
    <row r="114" spans="1:47" ht="15.6"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112"/>
      <c r="AP114" s="113"/>
    </row>
    <row r="115" spans="1:47" ht="15.6" x14ac:dyDescent="0.3">
      <c r="A115" s="90"/>
      <c r="H115" s="90"/>
      <c r="I115" s="90"/>
      <c r="J115" s="90"/>
      <c r="K115" s="90"/>
      <c r="L115" s="90"/>
      <c r="M115" s="90"/>
      <c r="N115" s="90"/>
      <c r="O115" s="90"/>
      <c r="P115" s="102"/>
      <c r="Q115" s="62"/>
      <c r="Z115" s="84"/>
      <c r="AA115" s="84"/>
      <c r="AB115" s="84"/>
      <c r="AC115" s="84"/>
      <c r="AD115" s="84"/>
      <c r="AE115" s="84"/>
      <c r="AF115" s="84"/>
      <c r="AG115" s="84"/>
      <c r="AH115" s="84"/>
      <c r="AI115" s="84"/>
      <c r="AJ115" s="84"/>
      <c r="AK115" s="84"/>
      <c r="AL115" s="84"/>
      <c r="AM115" s="84"/>
      <c r="AN115" s="84"/>
      <c r="AO115" s="112"/>
      <c r="AP115" s="113"/>
    </row>
    <row r="116" spans="1:47" ht="15.6" x14ac:dyDescent="0.3">
      <c r="A116" s="90"/>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5"/>
      <c r="AB116" s="73"/>
      <c r="AC116" s="84"/>
      <c r="AD116" s="84"/>
      <c r="AE116" s="84"/>
      <c r="AF116" s="84"/>
      <c r="AG116" s="84"/>
      <c r="AH116" s="84"/>
      <c r="AI116" s="84"/>
      <c r="AJ116" s="84"/>
      <c r="AK116" s="84"/>
      <c r="AL116" s="84"/>
      <c r="AM116" s="84"/>
      <c r="AN116" s="84"/>
      <c r="AO116" s="112"/>
      <c r="AP116" s="113"/>
    </row>
    <row r="117" spans="1:47" x14ac:dyDescent="0.25">
      <c r="Z117" s="119"/>
      <c r="AA117" s="84"/>
      <c r="AB117" s="84"/>
      <c r="AC117" s="84"/>
      <c r="AD117" s="84"/>
      <c r="AE117" s="84"/>
      <c r="AF117" s="84"/>
      <c r="AG117" s="84"/>
      <c r="AH117" s="84"/>
      <c r="AI117" s="84"/>
      <c r="AJ117" s="84"/>
      <c r="AK117" s="84"/>
      <c r="AL117" s="84"/>
      <c r="AM117" s="84"/>
      <c r="AN117" s="84"/>
      <c r="AO117" s="84"/>
      <c r="AP117" s="84"/>
      <c r="AQ117" s="84"/>
      <c r="AR117" s="84"/>
      <c r="AS117" s="84"/>
      <c r="AT117" s="84"/>
      <c r="AU117" s="84"/>
    </row>
    <row r="118" spans="1:47" ht="15.6" x14ac:dyDescent="0.3">
      <c r="B118" s="84"/>
      <c r="C118" s="84"/>
      <c r="D118" s="84"/>
      <c r="Z118" s="84"/>
      <c r="AO118" s="112"/>
      <c r="AP118" s="113"/>
    </row>
    <row r="119" spans="1:47" ht="22.8" x14ac:dyDescent="0.4">
      <c r="A119" s="120" t="s">
        <v>492</v>
      </c>
      <c r="Z119" s="84"/>
      <c r="AA119" s="84"/>
      <c r="AB119" s="84"/>
      <c r="AC119" s="84"/>
      <c r="AD119" s="84"/>
      <c r="AE119" s="84"/>
      <c r="AF119" s="84"/>
      <c r="AG119" s="84"/>
      <c r="AH119" s="84"/>
      <c r="AI119" s="84"/>
      <c r="AJ119" s="84"/>
      <c r="AK119" s="84"/>
      <c r="AL119" s="84"/>
      <c r="AM119" s="84"/>
      <c r="AN119" s="84"/>
      <c r="AO119" s="84"/>
      <c r="AP119" s="62"/>
    </row>
    <row r="120" spans="1:47" ht="23.4" thickBot="1" x14ac:dyDescent="0.45">
      <c r="A120" s="120"/>
      <c r="Z120" s="84"/>
      <c r="AA120" s="84"/>
      <c r="AB120" s="84"/>
      <c r="AC120" s="84"/>
      <c r="AD120" s="84"/>
      <c r="AE120" s="84"/>
      <c r="AF120" s="84"/>
      <c r="AG120" s="84"/>
      <c r="AH120" s="84"/>
      <c r="AI120" s="84"/>
      <c r="AJ120" s="84"/>
      <c r="AK120" s="84"/>
      <c r="AL120" s="84"/>
      <c r="AM120" s="84"/>
      <c r="AN120" s="84"/>
      <c r="AO120" s="84"/>
      <c r="AP120" s="62"/>
    </row>
    <row r="121" spans="1:47" ht="100.05" customHeight="1" thickBot="1" x14ac:dyDescent="0.55000000000000004">
      <c r="A121" s="182" t="str">
        <f>CONCATENATE(AH6,"                ",AG6)</f>
        <v>SABEL                groot wapen</v>
      </c>
      <c r="B121" s="183"/>
      <c r="C121" s="184" t="str">
        <f>CONCATENATE(AE6,"                     ", AF6)</f>
        <v>LOPER                      gemengd elek./mech.</v>
      </c>
      <c r="D121" s="185"/>
      <c r="E121" s="186"/>
      <c r="F121" s="186"/>
      <c r="G121" s="186"/>
      <c r="H121" s="186"/>
      <c r="I121" s="186"/>
      <c r="J121" s="186"/>
      <c r="K121" s="187"/>
      <c r="L121" s="188">
        <f>AC6</f>
        <v>0</v>
      </c>
      <c r="M121" s="189"/>
      <c r="N121" s="50" t="s">
        <v>364</v>
      </c>
      <c r="O121" s="190" t="s">
        <v>365</v>
      </c>
      <c r="P121" s="191"/>
      <c r="Q121" s="190" t="s">
        <v>366</v>
      </c>
      <c r="R121" s="191"/>
      <c r="S121" s="190" t="s">
        <v>367</v>
      </c>
      <c r="T121" s="191"/>
      <c r="U121" s="192" t="s">
        <v>446</v>
      </c>
      <c r="V121" s="193"/>
      <c r="W121" s="138"/>
      <c r="X121" s="146" t="s">
        <v>493</v>
      </c>
      <c r="Y121" s="140"/>
    </row>
    <row r="122" spans="1:47" ht="16.2" thickBot="1" x14ac:dyDescent="0.35">
      <c r="A122" s="57" t="s">
        <v>370</v>
      </c>
      <c r="B122" s="121"/>
      <c r="C122" s="53">
        <v>1</v>
      </c>
      <c r="D122" s="54">
        <v>2</v>
      </c>
      <c r="E122" s="54">
        <v>3</v>
      </c>
      <c r="F122" s="54">
        <v>4</v>
      </c>
      <c r="G122" s="54">
        <v>5</v>
      </c>
      <c r="H122" s="54">
        <v>6</v>
      </c>
      <c r="I122" s="54">
        <v>7</v>
      </c>
      <c r="J122" s="54">
        <v>8</v>
      </c>
      <c r="K122" s="54">
        <v>9</v>
      </c>
      <c r="L122" s="55">
        <v>10</v>
      </c>
      <c r="M122" s="55">
        <v>11</v>
      </c>
      <c r="N122" s="56">
        <v>12</v>
      </c>
      <c r="O122" s="57" t="s">
        <v>371</v>
      </c>
      <c r="P122" s="58" t="s">
        <v>372</v>
      </c>
      <c r="Q122" s="59" t="s">
        <v>371</v>
      </c>
      <c r="R122" s="56" t="s">
        <v>372</v>
      </c>
      <c r="S122" s="59" t="s">
        <v>371</v>
      </c>
      <c r="T122" s="60" t="s">
        <v>372</v>
      </c>
      <c r="U122" s="194"/>
      <c r="V122" s="195"/>
      <c r="W122" s="139"/>
      <c r="X122" s="139"/>
      <c r="Y122" s="139"/>
      <c r="Z122" s="119"/>
      <c r="AA122" s="84"/>
      <c r="AB122" s="84"/>
      <c r="AC122" s="84"/>
      <c r="AD122" s="84"/>
      <c r="AE122" s="84"/>
      <c r="AF122" s="84"/>
      <c r="AG122" s="84"/>
      <c r="AH122" s="84"/>
      <c r="AI122" s="84"/>
      <c r="AJ122" s="84"/>
      <c r="AK122" s="84"/>
      <c r="AL122" s="84"/>
      <c r="AM122" s="84"/>
      <c r="AN122" s="84"/>
      <c r="AO122" s="84"/>
      <c r="AP122" s="84"/>
      <c r="AQ122" s="84"/>
      <c r="AR122" s="84"/>
      <c r="AS122" s="84"/>
      <c r="AT122" s="84"/>
      <c r="AU122" s="84"/>
    </row>
    <row r="123" spans="1:47" ht="15.6" x14ac:dyDescent="0.3">
      <c r="A123" s="1"/>
      <c r="B123" s="124">
        <v>1</v>
      </c>
      <c r="C123" s="64"/>
      <c r="D123" s="65"/>
      <c r="E123" s="65"/>
      <c r="F123" s="65"/>
      <c r="G123" s="65"/>
      <c r="H123" s="65"/>
      <c r="I123" s="65"/>
      <c r="J123" s="66"/>
      <c r="K123" s="66"/>
      <c r="L123" s="66"/>
      <c r="M123" s="66"/>
      <c r="N123" s="67"/>
      <c r="O123" s="68"/>
      <c r="P123" s="69"/>
      <c r="Q123" s="68"/>
      <c r="R123" s="69"/>
      <c r="S123" s="68"/>
      <c r="T123" s="70"/>
      <c r="U123" s="178"/>
      <c r="V123" s="179"/>
      <c r="Z123" s="84"/>
    </row>
    <row r="124" spans="1:47" ht="15.6" x14ac:dyDescent="0.3">
      <c r="A124" s="1"/>
      <c r="B124" s="125">
        <v>2</v>
      </c>
      <c r="C124" s="75"/>
      <c r="D124" s="76"/>
      <c r="E124" s="77"/>
      <c r="F124" s="77"/>
      <c r="G124" s="77"/>
      <c r="H124" s="77"/>
      <c r="I124" s="77"/>
      <c r="J124" s="78"/>
      <c r="K124" s="78"/>
      <c r="L124" s="78"/>
      <c r="M124" s="78"/>
      <c r="N124" s="67"/>
      <c r="O124" s="68"/>
      <c r="P124" s="69"/>
      <c r="Q124" s="68"/>
      <c r="R124" s="69"/>
      <c r="S124" s="68"/>
      <c r="T124" s="70"/>
      <c r="U124" s="178"/>
      <c r="V124" s="179"/>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row>
    <row r="125" spans="1:47" ht="15.6" x14ac:dyDescent="0.3">
      <c r="A125" s="28"/>
      <c r="B125" s="124">
        <v>3</v>
      </c>
      <c r="C125" s="75"/>
      <c r="D125" s="77"/>
      <c r="E125" s="76"/>
      <c r="F125" s="77"/>
      <c r="G125" s="77"/>
      <c r="H125" s="77"/>
      <c r="I125" s="77"/>
      <c r="J125" s="78"/>
      <c r="K125" s="78"/>
      <c r="L125" s="78"/>
      <c r="M125" s="78"/>
      <c r="N125" s="67"/>
      <c r="O125" s="68"/>
      <c r="P125" s="69"/>
      <c r="Q125" s="68"/>
      <c r="R125" s="69"/>
      <c r="S125" s="68"/>
      <c r="T125" s="70"/>
      <c r="U125" s="178"/>
      <c r="V125" s="179"/>
      <c r="Z125" s="90"/>
      <c r="AG125" s="90"/>
      <c r="AH125" s="90"/>
      <c r="AI125" s="90"/>
      <c r="AJ125" s="90"/>
      <c r="AK125" s="90"/>
      <c r="AL125" s="90"/>
      <c r="AM125" s="90"/>
      <c r="AN125" s="90"/>
      <c r="AO125" s="102"/>
      <c r="AP125" s="62"/>
    </row>
    <row r="126" spans="1:47" ht="15.6" x14ac:dyDescent="0.3">
      <c r="A126" s="29"/>
      <c r="B126" s="125">
        <v>4</v>
      </c>
      <c r="C126" s="75"/>
      <c r="D126" s="77"/>
      <c r="E126" s="77"/>
      <c r="F126" s="76"/>
      <c r="G126" s="77"/>
      <c r="H126" s="77"/>
      <c r="I126" s="77"/>
      <c r="J126" s="78"/>
      <c r="K126" s="78"/>
      <c r="L126" s="78"/>
      <c r="M126" s="78"/>
      <c r="N126" s="67"/>
      <c r="O126" s="68"/>
      <c r="P126" s="69"/>
      <c r="Q126" s="68"/>
      <c r="R126" s="69"/>
      <c r="S126" s="68"/>
      <c r="T126" s="70"/>
      <c r="U126" s="178"/>
      <c r="V126" s="179"/>
      <c r="AA126" s="84"/>
      <c r="AB126" s="84"/>
      <c r="AC126" s="84"/>
      <c r="AO126" s="102"/>
      <c r="AP126" s="62"/>
    </row>
    <row r="127" spans="1:47" ht="15.6" x14ac:dyDescent="0.3">
      <c r="A127" s="1"/>
      <c r="B127" s="124">
        <v>5</v>
      </c>
      <c r="C127" s="75"/>
      <c r="D127" s="77"/>
      <c r="E127" s="77"/>
      <c r="F127" s="77"/>
      <c r="G127" s="76"/>
      <c r="H127" s="77"/>
      <c r="I127" s="77"/>
      <c r="J127" s="78"/>
      <c r="K127" s="78"/>
      <c r="L127" s="78"/>
      <c r="M127" s="78"/>
      <c r="N127" s="67"/>
      <c r="O127" s="68"/>
      <c r="P127" s="69"/>
      <c r="Q127" s="68"/>
      <c r="R127" s="69"/>
      <c r="S127" s="68"/>
      <c r="T127" s="70"/>
      <c r="U127" s="178"/>
      <c r="V127" s="179"/>
    </row>
    <row r="128" spans="1:47" ht="15.6" x14ac:dyDescent="0.3">
      <c r="A128" s="1"/>
      <c r="B128" s="125">
        <v>6</v>
      </c>
      <c r="C128" s="75"/>
      <c r="D128" s="77"/>
      <c r="E128" s="77"/>
      <c r="F128" s="77"/>
      <c r="G128" s="77"/>
      <c r="H128" s="76"/>
      <c r="I128" s="77"/>
      <c r="J128" s="78"/>
      <c r="K128" s="78"/>
      <c r="L128" s="78"/>
      <c r="M128" s="78"/>
      <c r="N128" s="67"/>
      <c r="O128" s="68"/>
      <c r="P128" s="69"/>
      <c r="Q128" s="68"/>
      <c r="R128" s="69"/>
      <c r="S128" s="68"/>
      <c r="T128" s="70"/>
      <c r="U128" s="178"/>
      <c r="V128" s="179"/>
    </row>
    <row r="129" spans="1:47" ht="15.6" x14ac:dyDescent="0.3">
      <c r="A129" s="28"/>
      <c r="B129" s="124">
        <v>7</v>
      </c>
      <c r="C129" s="75"/>
      <c r="D129" s="77"/>
      <c r="E129" s="77"/>
      <c r="F129" s="77"/>
      <c r="G129" s="77"/>
      <c r="H129" s="77"/>
      <c r="I129" s="76"/>
      <c r="J129" s="91"/>
      <c r="K129" s="91"/>
      <c r="L129" s="91"/>
      <c r="M129" s="91"/>
      <c r="N129" s="92"/>
      <c r="O129" s="68"/>
      <c r="P129" s="69"/>
      <c r="Q129" s="68"/>
      <c r="R129" s="69"/>
      <c r="S129" s="68"/>
      <c r="T129" s="70"/>
      <c r="U129" s="178"/>
      <c r="V129" s="179"/>
      <c r="Z129" s="131"/>
      <c r="AA129" s="84"/>
      <c r="AB129" s="84"/>
      <c r="AD129" s="84"/>
      <c r="AE129" s="84"/>
      <c r="AF129" s="84"/>
      <c r="AG129" s="84"/>
      <c r="AH129" s="84"/>
      <c r="AI129" s="84"/>
      <c r="AJ129" s="84"/>
      <c r="AK129" s="84"/>
      <c r="AL129" s="84"/>
      <c r="AM129" s="84"/>
      <c r="AN129" s="84"/>
      <c r="AO129" s="84"/>
      <c r="AP129" s="84"/>
      <c r="AQ129" s="84"/>
      <c r="AR129" s="84"/>
      <c r="AS129" s="84"/>
      <c r="AT129" s="84"/>
      <c r="AU129" s="84"/>
    </row>
    <row r="130" spans="1:47" ht="15.6" x14ac:dyDescent="0.3">
      <c r="A130" s="127"/>
      <c r="B130" s="125">
        <v>8</v>
      </c>
      <c r="C130" s="95"/>
      <c r="D130" s="96"/>
      <c r="E130" s="96"/>
      <c r="F130" s="96"/>
      <c r="G130" s="96"/>
      <c r="H130" s="96"/>
      <c r="I130" s="97"/>
      <c r="J130" s="98"/>
      <c r="K130" s="99"/>
      <c r="L130" s="99"/>
      <c r="M130" s="99"/>
      <c r="N130" s="92"/>
      <c r="O130" s="68"/>
      <c r="P130" s="69"/>
      <c r="Q130" s="68"/>
      <c r="R130" s="69"/>
      <c r="S130" s="68"/>
      <c r="T130" s="70"/>
      <c r="U130" s="178"/>
      <c r="V130" s="179"/>
      <c r="Z130" s="90"/>
      <c r="AO130" s="102"/>
      <c r="AP130" s="62"/>
    </row>
    <row r="131" spans="1:47" ht="15.6" x14ac:dyDescent="0.3">
      <c r="A131" s="127"/>
      <c r="B131" s="124">
        <v>9</v>
      </c>
      <c r="C131" s="95"/>
      <c r="D131" s="96"/>
      <c r="E131" s="96"/>
      <c r="F131" s="96"/>
      <c r="G131" s="96"/>
      <c r="H131" s="96"/>
      <c r="I131" s="97"/>
      <c r="J131" s="99"/>
      <c r="K131" s="98"/>
      <c r="L131" s="99"/>
      <c r="M131" s="99"/>
      <c r="N131" s="92"/>
      <c r="O131" s="68"/>
      <c r="P131" s="69"/>
      <c r="Q131" s="68"/>
      <c r="R131" s="69"/>
      <c r="S131" s="68"/>
      <c r="T131" s="70"/>
      <c r="U131" s="178"/>
      <c r="V131" s="179"/>
      <c r="AA131" s="84"/>
      <c r="AB131" s="84"/>
      <c r="AD131" s="84"/>
      <c r="AE131" s="84"/>
      <c r="AF131" s="84"/>
      <c r="AG131" s="84"/>
      <c r="AH131" s="84"/>
      <c r="AI131" s="84"/>
      <c r="AJ131" s="84"/>
      <c r="AK131" s="84"/>
      <c r="AL131" s="84"/>
      <c r="AM131" s="84"/>
      <c r="AN131" s="84"/>
      <c r="AO131" s="84"/>
      <c r="AP131" s="84"/>
      <c r="AQ131" s="84"/>
      <c r="AR131" s="84"/>
      <c r="AS131" s="84"/>
      <c r="AT131" s="84"/>
      <c r="AU131" s="84"/>
    </row>
    <row r="132" spans="1:47" ht="15.6" x14ac:dyDescent="0.3">
      <c r="A132" s="127"/>
      <c r="B132" s="125">
        <v>10</v>
      </c>
      <c r="C132" s="95"/>
      <c r="D132" s="96"/>
      <c r="E132" s="96"/>
      <c r="F132" s="96"/>
      <c r="G132" s="96"/>
      <c r="H132" s="96"/>
      <c r="I132" s="97"/>
      <c r="J132" s="99"/>
      <c r="K132" s="99"/>
      <c r="L132" s="98"/>
      <c r="M132" s="99"/>
      <c r="N132" s="92"/>
      <c r="O132" s="68"/>
      <c r="P132" s="69"/>
      <c r="Q132" s="68"/>
      <c r="R132" s="69"/>
      <c r="S132" s="68"/>
      <c r="T132" s="70"/>
      <c r="U132" s="178"/>
      <c r="V132" s="179"/>
    </row>
    <row r="133" spans="1:47" ht="15.6" x14ac:dyDescent="0.3">
      <c r="A133" s="127"/>
      <c r="B133" s="124">
        <v>11</v>
      </c>
      <c r="C133" s="95"/>
      <c r="D133" s="96"/>
      <c r="E133" s="96"/>
      <c r="F133" s="96"/>
      <c r="G133" s="96"/>
      <c r="H133" s="96"/>
      <c r="I133" s="97"/>
      <c r="J133" s="99"/>
      <c r="K133" s="99"/>
      <c r="L133" s="99"/>
      <c r="M133" s="98"/>
      <c r="N133" s="92"/>
      <c r="O133" s="68"/>
      <c r="P133" s="69"/>
      <c r="Q133" s="68"/>
      <c r="R133" s="69"/>
      <c r="S133" s="68"/>
      <c r="T133" s="70"/>
      <c r="U133" s="178"/>
      <c r="V133" s="179"/>
      <c r="AA133" s="84"/>
      <c r="AB133" s="84"/>
      <c r="AC133" s="84"/>
      <c r="AD133" s="84"/>
      <c r="AE133" s="84"/>
      <c r="AF133" s="84"/>
      <c r="AG133" s="84"/>
      <c r="AH133" s="84"/>
      <c r="AI133" s="84"/>
      <c r="AJ133" s="84"/>
      <c r="AK133" s="84"/>
      <c r="AL133" s="84"/>
      <c r="AM133" s="84"/>
    </row>
    <row r="134" spans="1:47" ht="16.2" thickBot="1" x14ac:dyDescent="0.35">
      <c r="A134" s="129"/>
      <c r="B134" s="130">
        <v>12</v>
      </c>
      <c r="C134" s="105"/>
      <c r="D134" s="106"/>
      <c r="E134" s="106"/>
      <c r="F134" s="106"/>
      <c r="G134" s="106"/>
      <c r="H134" s="106"/>
      <c r="I134" s="106"/>
      <c r="J134" s="107"/>
      <c r="K134" s="107"/>
      <c r="L134" s="107"/>
      <c r="M134" s="107"/>
      <c r="N134" s="108"/>
      <c r="O134" s="109"/>
      <c r="P134" s="110"/>
      <c r="Q134" s="109"/>
      <c r="R134" s="110"/>
      <c r="S134" s="109"/>
      <c r="T134" s="111"/>
      <c r="U134" s="180"/>
      <c r="V134" s="181"/>
    </row>
    <row r="135" spans="1:47" ht="16.5" customHeight="1" x14ac:dyDescent="0.25"/>
    <row r="136" spans="1:47" ht="16.5" customHeight="1" x14ac:dyDescent="0.25">
      <c r="A136" s="84" t="s">
        <v>418</v>
      </c>
      <c r="B136" s="83"/>
      <c r="C136" s="83"/>
      <c r="D136" s="83"/>
      <c r="E136" s="83"/>
      <c r="F136" s="83"/>
      <c r="G136" s="83"/>
      <c r="H136" s="83"/>
      <c r="I136" s="83"/>
      <c r="J136" s="83"/>
      <c r="K136" s="83"/>
      <c r="L136" s="83"/>
      <c r="M136" s="83"/>
      <c r="N136" s="83"/>
      <c r="O136" s="84"/>
      <c r="P136" s="85"/>
      <c r="Q136" s="73"/>
      <c r="Z136" s="119"/>
      <c r="AA136" s="84"/>
      <c r="AB136" s="84"/>
      <c r="AC136" s="84"/>
      <c r="AD136" s="84"/>
      <c r="AE136" s="84"/>
      <c r="AF136" s="84"/>
      <c r="AG136" s="84"/>
      <c r="AH136" s="84"/>
      <c r="AI136" s="84"/>
      <c r="AJ136" s="84"/>
      <c r="AK136" s="84"/>
      <c r="AL136" s="84"/>
      <c r="AM136" s="84"/>
      <c r="AN136" s="84"/>
      <c r="AO136" s="84"/>
      <c r="AP136" s="84"/>
      <c r="AQ136" s="84"/>
      <c r="AR136" s="84"/>
      <c r="AS136" s="84"/>
      <c r="AT136" s="84"/>
      <c r="AU136" s="84"/>
    </row>
    <row r="137" spans="1:47" ht="16.5" customHeight="1" x14ac:dyDescent="0.25">
      <c r="A137" s="119"/>
      <c r="B137" s="84"/>
      <c r="C137" s="84"/>
      <c r="D137" s="84"/>
      <c r="E137" s="84"/>
      <c r="F137" s="84"/>
      <c r="G137" s="84"/>
      <c r="H137" s="84"/>
      <c r="I137" s="84"/>
      <c r="J137" s="84"/>
      <c r="K137" s="84"/>
      <c r="L137" s="84"/>
      <c r="M137" s="84"/>
      <c r="N137" s="84"/>
      <c r="O137" s="84"/>
      <c r="P137" s="84"/>
      <c r="Z137" s="84"/>
    </row>
    <row r="138" spans="1:47" ht="16.5" customHeight="1" x14ac:dyDescent="0.25">
      <c r="A138" s="84"/>
      <c r="I138" s="84"/>
      <c r="J138" s="84"/>
      <c r="K138" s="84"/>
      <c r="L138" s="84"/>
      <c r="M138" s="84"/>
      <c r="N138" s="83"/>
      <c r="O138" s="83"/>
      <c r="P138" s="100"/>
      <c r="Q138" s="71"/>
      <c r="AA138" s="84"/>
      <c r="AB138" s="84"/>
      <c r="AC138" s="84"/>
      <c r="AD138" s="84"/>
      <c r="AE138" s="84"/>
      <c r="AF138" s="84"/>
      <c r="AG138" s="84"/>
      <c r="AH138" s="84"/>
      <c r="AI138" s="84"/>
      <c r="AJ138" s="84"/>
      <c r="AK138" s="84"/>
      <c r="AL138" s="84"/>
      <c r="AM138" s="84"/>
      <c r="AN138" s="84"/>
      <c r="AO138" s="84"/>
      <c r="AP138" s="84"/>
      <c r="AQ138" s="84"/>
      <c r="AR138" s="84"/>
      <c r="AS138" s="84"/>
      <c r="AT138" s="84"/>
      <c r="AU138" s="84"/>
    </row>
    <row r="139" spans="1:47" ht="16.5" customHeight="1" x14ac:dyDescent="0.25">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90"/>
    </row>
    <row r="140" spans="1:47" ht="16.5" customHeight="1" x14ac:dyDescent="0.25">
      <c r="A140" s="90"/>
      <c r="Z140" s="90"/>
      <c r="AA140" s="84"/>
      <c r="AB140" s="84"/>
      <c r="AC140" s="84"/>
      <c r="AD140" s="84"/>
      <c r="AE140" s="84"/>
      <c r="AF140" s="84"/>
      <c r="AG140" s="84"/>
      <c r="AH140" s="84"/>
      <c r="AI140" s="84"/>
      <c r="AJ140" s="84"/>
      <c r="AK140" s="84"/>
      <c r="AL140" s="84"/>
      <c r="AM140" s="84"/>
      <c r="AN140" s="84"/>
      <c r="AO140" s="84"/>
      <c r="AP140" s="84"/>
      <c r="AQ140" s="84"/>
      <c r="AR140" s="84"/>
      <c r="AS140" s="84"/>
      <c r="AT140" s="84"/>
      <c r="AU140" s="84"/>
    </row>
    <row r="141" spans="1:47" ht="16.5" customHeight="1" x14ac:dyDescent="0.25">
      <c r="A141" s="90"/>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row>
    <row r="142" spans="1:47" ht="16.5" customHeight="1" x14ac:dyDescent="0.25">
      <c r="AA142" s="84"/>
      <c r="AB142" s="84"/>
      <c r="AC142" s="84"/>
    </row>
    <row r="143" spans="1:47" ht="16.5" customHeight="1" x14ac:dyDescent="0.25">
      <c r="B143" s="84"/>
      <c r="C143" s="84"/>
      <c r="D143" s="84"/>
    </row>
    <row r="144" spans="1:47" ht="22.8" x14ac:dyDescent="0.4">
      <c r="A144" s="120" t="s">
        <v>492</v>
      </c>
    </row>
    <row r="145" spans="1:42" ht="13.8" thickBot="1" x14ac:dyDescent="0.3"/>
    <row r="146" spans="1:42" ht="100.05" customHeight="1" thickBot="1" x14ac:dyDescent="0.55000000000000004">
      <c r="A146" s="182" t="str">
        <f>CONCATENATE(AH7,"                ",AG7)</f>
        <v>SABEL                groot wapen</v>
      </c>
      <c r="B146" s="183"/>
      <c r="C146" s="184" t="str">
        <f>CONCATENATE(AE7,"                     ", AF7)</f>
        <v>LOPER                      gemengd elek./mech.</v>
      </c>
      <c r="D146" s="185"/>
      <c r="E146" s="186"/>
      <c r="F146" s="186"/>
      <c r="G146" s="186"/>
      <c r="H146" s="186"/>
      <c r="I146" s="186"/>
      <c r="J146" s="186"/>
      <c r="K146" s="187"/>
      <c r="L146" s="188">
        <f>AC7</f>
        <v>0</v>
      </c>
      <c r="M146" s="189"/>
      <c r="N146" s="50" t="s">
        <v>364</v>
      </c>
      <c r="O146" s="190" t="s">
        <v>365</v>
      </c>
      <c r="P146" s="191"/>
      <c r="Q146" s="190" t="s">
        <v>366</v>
      </c>
      <c r="R146" s="191"/>
      <c r="S146" s="190" t="s">
        <v>367</v>
      </c>
      <c r="T146" s="191"/>
      <c r="U146" s="192" t="s">
        <v>446</v>
      </c>
      <c r="V146" s="193"/>
      <c r="W146" s="138"/>
      <c r="X146" s="146" t="s">
        <v>494</v>
      </c>
      <c r="Y146" s="140"/>
    </row>
    <row r="147" spans="1:42" ht="16.2" thickBot="1" x14ac:dyDescent="0.35">
      <c r="A147" s="57" t="s">
        <v>370</v>
      </c>
      <c r="B147" s="121"/>
      <c r="C147" s="53">
        <v>1</v>
      </c>
      <c r="D147" s="54">
        <v>2</v>
      </c>
      <c r="E147" s="54">
        <v>3</v>
      </c>
      <c r="F147" s="54">
        <v>4</v>
      </c>
      <c r="G147" s="54">
        <v>5</v>
      </c>
      <c r="H147" s="54">
        <v>6</v>
      </c>
      <c r="I147" s="54">
        <v>7</v>
      </c>
      <c r="J147" s="54">
        <v>8</v>
      </c>
      <c r="K147" s="54">
        <v>9</v>
      </c>
      <c r="L147" s="55">
        <v>10</v>
      </c>
      <c r="M147" s="55">
        <v>11</v>
      </c>
      <c r="N147" s="56">
        <v>12</v>
      </c>
      <c r="O147" s="57" t="s">
        <v>371</v>
      </c>
      <c r="P147" s="58" t="s">
        <v>372</v>
      </c>
      <c r="Q147" s="59" t="s">
        <v>371</v>
      </c>
      <c r="R147" s="56" t="s">
        <v>372</v>
      </c>
      <c r="S147" s="59" t="s">
        <v>371</v>
      </c>
      <c r="T147" s="60" t="s">
        <v>372</v>
      </c>
      <c r="U147" s="194"/>
      <c r="V147" s="195"/>
      <c r="W147" s="139"/>
      <c r="X147" s="139"/>
      <c r="Y147" s="139"/>
    </row>
    <row r="148" spans="1:42" ht="15.6" x14ac:dyDescent="0.3">
      <c r="A148" s="1"/>
      <c r="B148" s="124">
        <v>1</v>
      </c>
      <c r="C148" s="64"/>
      <c r="D148" s="65"/>
      <c r="E148" s="65"/>
      <c r="F148" s="65"/>
      <c r="G148" s="65"/>
      <c r="H148" s="65"/>
      <c r="I148" s="65"/>
      <c r="J148" s="66"/>
      <c r="K148" s="66"/>
      <c r="L148" s="66"/>
      <c r="M148" s="66"/>
      <c r="N148" s="67"/>
      <c r="O148" s="68"/>
      <c r="P148" s="69"/>
      <c r="Q148" s="68"/>
      <c r="R148" s="69"/>
      <c r="S148" s="68"/>
      <c r="T148" s="70"/>
      <c r="U148" s="178"/>
      <c r="V148" s="179"/>
    </row>
    <row r="149" spans="1:42" ht="15.6" x14ac:dyDescent="0.3">
      <c r="A149" s="28"/>
      <c r="B149" s="125">
        <v>2</v>
      </c>
      <c r="C149" s="75"/>
      <c r="D149" s="76"/>
      <c r="E149" s="77"/>
      <c r="F149" s="77"/>
      <c r="G149" s="77"/>
      <c r="H149" s="77"/>
      <c r="I149" s="77"/>
      <c r="J149" s="78"/>
      <c r="K149" s="78"/>
      <c r="L149" s="78"/>
      <c r="M149" s="78"/>
      <c r="N149" s="67"/>
      <c r="O149" s="68"/>
      <c r="P149" s="69"/>
      <c r="Q149" s="68"/>
      <c r="R149" s="69"/>
      <c r="S149" s="68"/>
      <c r="T149" s="70"/>
      <c r="U149" s="178"/>
      <c r="V149" s="179"/>
    </row>
    <row r="150" spans="1:42" ht="15.6" x14ac:dyDescent="0.3">
      <c r="A150" s="1"/>
      <c r="B150" s="124">
        <v>3</v>
      </c>
      <c r="C150" s="75"/>
      <c r="D150" s="77"/>
      <c r="E150" s="76"/>
      <c r="F150" s="77"/>
      <c r="G150" s="77"/>
      <c r="H150" s="77"/>
      <c r="I150" s="77"/>
      <c r="J150" s="78"/>
      <c r="K150" s="78"/>
      <c r="L150" s="78"/>
      <c r="M150" s="78"/>
      <c r="N150" s="67"/>
      <c r="O150" s="68"/>
      <c r="P150" s="69"/>
      <c r="Q150" s="68"/>
      <c r="R150" s="69"/>
      <c r="S150" s="68"/>
      <c r="T150" s="70"/>
      <c r="U150" s="178"/>
      <c r="V150" s="179"/>
    </row>
    <row r="151" spans="1:42" ht="15.6" x14ac:dyDescent="0.3">
      <c r="A151" s="1"/>
      <c r="B151" s="125">
        <v>4</v>
      </c>
      <c r="C151" s="75"/>
      <c r="D151" s="77"/>
      <c r="E151" s="77"/>
      <c r="F151" s="76"/>
      <c r="G151" s="77"/>
      <c r="H151" s="77"/>
      <c r="I151" s="77"/>
      <c r="J151" s="78"/>
      <c r="K151" s="78"/>
      <c r="L151" s="78"/>
      <c r="M151" s="78"/>
      <c r="N151" s="67"/>
      <c r="O151" s="68"/>
      <c r="P151" s="69"/>
      <c r="Q151" s="68"/>
      <c r="R151" s="69"/>
      <c r="S151" s="68"/>
      <c r="T151" s="70"/>
      <c r="U151" s="178"/>
      <c r="V151" s="179"/>
    </row>
    <row r="152" spans="1:42" ht="15.6" x14ac:dyDescent="0.3">
      <c r="A152" s="1"/>
      <c r="B152" s="124">
        <v>5</v>
      </c>
      <c r="C152" s="75"/>
      <c r="D152" s="77"/>
      <c r="E152" s="77"/>
      <c r="F152" s="77"/>
      <c r="G152" s="76"/>
      <c r="H152" s="77"/>
      <c r="I152" s="77"/>
      <c r="J152" s="78"/>
      <c r="K152" s="78"/>
      <c r="L152" s="78"/>
      <c r="M152" s="78"/>
      <c r="N152" s="67"/>
      <c r="O152" s="68"/>
      <c r="P152" s="69"/>
      <c r="Q152" s="68"/>
      <c r="R152" s="69"/>
      <c r="S152" s="68"/>
      <c r="T152" s="70"/>
      <c r="U152" s="178"/>
      <c r="V152" s="179"/>
    </row>
    <row r="153" spans="1:42" ht="15.6" x14ac:dyDescent="0.3">
      <c r="A153" s="29"/>
      <c r="B153" s="125">
        <v>6</v>
      </c>
      <c r="C153" s="75"/>
      <c r="D153" s="77"/>
      <c r="E153" s="77"/>
      <c r="F153" s="77"/>
      <c r="G153" s="77"/>
      <c r="H153" s="76"/>
      <c r="I153" s="77"/>
      <c r="J153" s="78"/>
      <c r="K153" s="78"/>
      <c r="L153" s="78"/>
      <c r="M153" s="78"/>
      <c r="N153" s="67"/>
      <c r="O153" s="68"/>
      <c r="P153" s="69"/>
      <c r="Q153" s="68"/>
      <c r="R153" s="69"/>
      <c r="S153" s="68"/>
      <c r="T153" s="70"/>
      <c r="U153" s="178"/>
      <c r="V153" s="179"/>
    </row>
    <row r="154" spans="1:42" ht="15.6" x14ac:dyDescent="0.3">
      <c r="A154" s="28"/>
      <c r="B154" s="124">
        <v>7</v>
      </c>
      <c r="C154" s="75"/>
      <c r="D154" s="77"/>
      <c r="E154" s="77"/>
      <c r="F154" s="77"/>
      <c r="G154" s="77"/>
      <c r="H154" s="77"/>
      <c r="I154" s="76"/>
      <c r="J154" s="91"/>
      <c r="K154" s="91"/>
      <c r="L154" s="91"/>
      <c r="M154" s="91"/>
      <c r="N154" s="92"/>
      <c r="O154" s="68"/>
      <c r="P154" s="69"/>
      <c r="Q154" s="68"/>
      <c r="R154" s="69"/>
      <c r="S154" s="68"/>
      <c r="T154" s="70"/>
      <c r="U154" s="178"/>
      <c r="V154" s="179"/>
    </row>
    <row r="155" spans="1:42" ht="15.6" x14ac:dyDescent="0.3">
      <c r="A155" s="1"/>
      <c r="B155" s="125">
        <v>8</v>
      </c>
      <c r="C155" s="95"/>
      <c r="D155" s="96"/>
      <c r="E155" s="96"/>
      <c r="F155" s="96"/>
      <c r="G155" s="96"/>
      <c r="H155" s="96"/>
      <c r="I155" s="97"/>
      <c r="J155" s="98"/>
      <c r="K155" s="99"/>
      <c r="L155" s="99"/>
      <c r="M155" s="99"/>
      <c r="N155" s="92"/>
      <c r="O155" s="68"/>
      <c r="P155" s="69"/>
      <c r="Q155" s="68"/>
      <c r="R155" s="69"/>
      <c r="S155" s="68"/>
      <c r="T155" s="70"/>
      <c r="U155" s="178"/>
      <c r="V155" s="179"/>
    </row>
    <row r="156" spans="1:42" ht="15.6" x14ac:dyDescent="0.3">
      <c r="A156" s="1"/>
      <c r="B156" s="124">
        <v>9</v>
      </c>
      <c r="C156" s="95"/>
      <c r="D156" s="96"/>
      <c r="E156" s="96"/>
      <c r="F156" s="96"/>
      <c r="G156" s="96"/>
      <c r="H156" s="96"/>
      <c r="I156" s="97"/>
      <c r="J156" s="99"/>
      <c r="K156" s="98"/>
      <c r="L156" s="99"/>
      <c r="M156" s="99"/>
      <c r="N156" s="92"/>
      <c r="O156" s="68"/>
      <c r="P156" s="69"/>
      <c r="Q156" s="68"/>
      <c r="R156" s="69"/>
      <c r="S156" s="68"/>
      <c r="T156" s="70"/>
      <c r="U156" s="178"/>
      <c r="V156" s="179"/>
    </row>
    <row r="157" spans="1:42" ht="15.6" x14ac:dyDescent="0.3">
      <c r="A157" s="127"/>
      <c r="B157" s="125">
        <v>10</v>
      </c>
      <c r="C157" s="95"/>
      <c r="D157" s="96"/>
      <c r="E157" s="96"/>
      <c r="F157" s="96"/>
      <c r="G157" s="96"/>
      <c r="H157" s="96"/>
      <c r="I157" s="97"/>
      <c r="J157" s="99"/>
      <c r="K157" s="99"/>
      <c r="L157" s="98"/>
      <c r="M157" s="99"/>
      <c r="N157" s="92"/>
      <c r="O157" s="68"/>
      <c r="P157" s="69"/>
      <c r="Q157" s="68"/>
      <c r="R157" s="69"/>
      <c r="S157" s="68"/>
      <c r="T157" s="70"/>
      <c r="U157" s="178"/>
      <c r="V157" s="179"/>
      <c r="Z157" s="119"/>
      <c r="AA157" s="83"/>
      <c r="AB157" s="83"/>
      <c r="AC157" s="83"/>
      <c r="AD157" s="83"/>
      <c r="AE157" s="83"/>
      <c r="AF157" s="83"/>
      <c r="AG157" s="83"/>
      <c r="AH157" s="83"/>
      <c r="AI157" s="83"/>
      <c r="AJ157" s="83"/>
      <c r="AK157" s="83"/>
      <c r="AL157" s="83"/>
      <c r="AM157" s="83"/>
      <c r="AN157" s="84"/>
      <c r="AO157" s="85"/>
      <c r="AP157" s="73"/>
    </row>
    <row r="158" spans="1:42" ht="15.6" x14ac:dyDescent="0.3">
      <c r="A158" s="127"/>
      <c r="B158" s="124">
        <v>11</v>
      </c>
      <c r="C158" s="95"/>
      <c r="D158" s="96"/>
      <c r="E158" s="96"/>
      <c r="F158" s="96"/>
      <c r="G158" s="96"/>
      <c r="H158" s="96"/>
      <c r="I158" s="97"/>
      <c r="J158" s="99"/>
      <c r="K158" s="99"/>
      <c r="L158" s="99"/>
      <c r="M158" s="98"/>
      <c r="N158" s="92"/>
      <c r="O158" s="68"/>
      <c r="P158" s="69"/>
      <c r="Q158" s="68"/>
      <c r="R158" s="69"/>
      <c r="S158" s="68"/>
      <c r="T158" s="70"/>
      <c r="U158" s="178"/>
      <c r="V158" s="179"/>
      <c r="Z158" s="86"/>
      <c r="AA158" s="87"/>
      <c r="AB158" s="83"/>
      <c r="AC158" s="83"/>
      <c r="AD158" s="83"/>
      <c r="AE158" s="83"/>
      <c r="AF158" s="83"/>
      <c r="AG158" s="83"/>
      <c r="AH158" s="83"/>
      <c r="AI158" s="83"/>
      <c r="AJ158" s="83"/>
      <c r="AK158" s="83"/>
      <c r="AL158" s="83"/>
      <c r="AM158" s="83"/>
      <c r="AN158" s="84"/>
      <c r="AO158" s="85"/>
      <c r="AP158" s="73"/>
    </row>
    <row r="159" spans="1:42" ht="16.2" thickBot="1" x14ac:dyDescent="0.35">
      <c r="A159" s="129"/>
      <c r="B159" s="130">
        <v>12</v>
      </c>
      <c r="C159" s="105"/>
      <c r="D159" s="106"/>
      <c r="E159" s="106"/>
      <c r="F159" s="106"/>
      <c r="G159" s="106"/>
      <c r="H159" s="106"/>
      <c r="I159" s="106"/>
      <c r="J159" s="107"/>
      <c r="K159" s="107"/>
      <c r="L159" s="107"/>
      <c r="M159" s="107"/>
      <c r="N159" s="108"/>
      <c r="O159" s="109"/>
      <c r="P159" s="110"/>
      <c r="Q159" s="109"/>
      <c r="R159" s="110"/>
      <c r="S159" s="109"/>
      <c r="T159" s="111"/>
      <c r="U159" s="180"/>
      <c r="V159" s="181"/>
      <c r="Z159" s="119"/>
      <c r="AA159" s="83"/>
      <c r="AB159" s="83"/>
      <c r="AC159" s="83"/>
      <c r="AD159" s="83"/>
      <c r="AE159" s="83"/>
      <c r="AF159" s="83"/>
      <c r="AG159" s="83"/>
      <c r="AH159" s="83"/>
      <c r="AI159" s="83"/>
      <c r="AJ159" s="83"/>
      <c r="AK159" s="90"/>
      <c r="AL159" s="84"/>
      <c r="AM159" s="84"/>
      <c r="AN159" s="84"/>
      <c r="AO159" s="85"/>
      <c r="AP159" s="73"/>
    </row>
    <row r="160" spans="1:42" ht="15" x14ac:dyDescent="0.25">
      <c r="Z160" s="84"/>
      <c r="AA160" s="84"/>
      <c r="AB160" s="83"/>
      <c r="AC160" s="83"/>
      <c r="AD160" s="83"/>
      <c r="AE160" s="83"/>
      <c r="AF160" s="83"/>
      <c r="AG160" s="83"/>
      <c r="AH160" s="83"/>
      <c r="AI160" s="83"/>
      <c r="AJ160" s="83"/>
      <c r="AK160" s="83"/>
      <c r="AL160" s="84"/>
      <c r="AM160" s="84"/>
      <c r="AN160" s="84"/>
      <c r="AO160" s="85"/>
      <c r="AP160" s="73"/>
    </row>
    <row r="161" spans="1:47" ht="15" x14ac:dyDescent="0.25">
      <c r="A161" s="84" t="s">
        <v>418</v>
      </c>
      <c r="Z161" s="87"/>
      <c r="AA161" s="87"/>
      <c r="AB161" s="83"/>
      <c r="AC161" s="83"/>
      <c r="AD161" s="83"/>
      <c r="AE161" s="83"/>
      <c r="AF161" s="83"/>
      <c r="AG161" s="83"/>
      <c r="AH161" s="83"/>
      <c r="AI161" s="83"/>
      <c r="AJ161" s="83"/>
      <c r="AK161" s="83"/>
      <c r="AL161" s="84"/>
      <c r="AM161" s="84"/>
      <c r="AN161" s="84"/>
      <c r="AO161" s="85"/>
      <c r="AP161" s="73"/>
    </row>
    <row r="162" spans="1:47" x14ac:dyDescent="0.25">
      <c r="A162" s="119"/>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119"/>
      <c r="AA162" s="84"/>
      <c r="AB162" s="84"/>
      <c r="AC162" s="84"/>
      <c r="AD162" s="84"/>
      <c r="AE162" s="84"/>
      <c r="AF162" s="84"/>
      <c r="AG162" s="84"/>
      <c r="AH162" s="84"/>
      <c r="AI162" s="84"/>
      <c r="AJ162" s="84"/>
      <c r="AK162" s="84"/>
      <c r="AL162" s="84"/>
      <c r="AM162" s="84"/>
      <c r="AN162" s="84"/>
      <c r="AO162" s="84"/>
    </row>
    <row r="163" spans="1:47" ht="15" x14ac:dyDescent="0.25">
      <c r="A163" s="84"/>
      <c r="Z163" s="84"/>
      <c r="AH163" s="84"/>
      <c r="AI163" s="84"/>
      <c r="AJ163" s="84"/>
      <c r="AK163" s="84"/>
      <c r="AL163" s="84"/>
      <c r="AM163" s="83"/>
      <c r="AN163" s="83"/>
      <c r="AO163" s="100"/>
      <c r="AP163" s="71"/>
    </row>
    <row r="164" spans="1:47" ht="15" x14ac:dyDescent="0.25">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7"/>
      <c r="AA164" s="87"/>
      <c r="AB164" s="83"/>
      <c r="AC164" s="83"/>
      <c r="AD164" s="83"/>
      <c r="AE164" s="83"/>
      <c r="AF164" s="83"/>
      <c r="AG164" s="83"/>
      <c r="AH164" s="83"/>
      <c r="AI164" s="84"/>
      <c r="AJ164" s="84"/>
      <c r="AK164" s="84"/>
      <c r="AL164" s="84"/>
      <c r="AM164" s="84"/>
      <c r="AN164" s="83"/>
      <c r="AO164" s="100"/>
      <c r="AP164" s="71"/>
    </row>
    <row r="165" spans="1:47" x14ac:dyDescent="0.25">
      <c r="A165" s="90"/>
      <c r="Z165" s="119"/>
      <c r="AA165" s="84"/>
      <c r="AB165" s="84"/>
      <c r="AC165" s="84"/>
      <c r="AD165" s="84"/>
      <c r="AE165" s="84"/>
      <c r="AF165" s="84"/>
      <c r="AG165" s="84"/>
      <c r="AH165" s="84"/>
      <c r="AI165" s="84"/>
      <c r="AJ165" s="84"/>
      <c r="AK165" s="84"/>
      <c r="AL165" s="84"/>
      <c r="AM165" s="84"/>
      <c r="AN165" s="84"/>
      <c r="AO165" s="84"/>
      <c r="AP165" s="84"/>
      <c r="AQ165" s="84"/>
      <c r="AR165" s="84"/>
      <c r="AS165" s="84"/>
      <c r="AT165" s="84"/>
      <c r="AU165" s="84"/>
    </row>
    <row r="166" spans="1:47" ht="15" x14ac:dyDescent="0.25">
      <c r="A166" s="90"/>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K166" s="90"/>
      <c r="AL166" s="90"/>
      <c r="AM166" s="90"/>
      <c r="AN166" s="90"/>
      <c r="AO166" s="102"/>
      <c r="AP166" s="62"/>
    </row>
    <row r="167" spans="1:47" ht="15.6" x14ac:dyDescent="0.3">
      <c r="Z167" s="84"/>
      <c r="AA167" s="84"/>
      <c r="AB167" s="84"/>
      <c r="AC167" s="84"/>
      <c r="AD167" s="84"/>
      <c r="AE167" s="84"/>
      <c r="AF167" s="84"/>
      <c r="AG167" s="84"/>
      <c r="AH167" s="84"/>
      <c r="AI167" s="84"/>
      <c r="AJ167" s="84"/>
      <c r="AK167" s="84"/>
      <c r="AL167" s="84"/>
      <c r="AM167" s="84"/>
      <c r="AN167" s="84"/>
      <c r="AO167" s="112"/>
      <c r="AP167" s="113"/>
    </row>
    <row r="168" spans="1:47" ht="15.6" x14ac:dyDescent="0.3">
      <c r="B168" s="84"/>
      <c r="C168" s="84"/>
      <c r="D168" s="84"/>
      <c r="Z168" s="119"/>
      <c r="AA168" s="84"/>
      <c r="AB168" s="84"/>
      <c r="AC168" s="84"/>
      <c r="AD168" s="84"/>
      <c r="AE168" s="84"/>
      <c r="AF168" s="84"/>
      <c r="AG168" s="84"/>
      <c r="AH168" s="84"/>
      <c r="AI168" s="84"/>
      <c r="AJ168" s="84"/>
      <c r="AK168" s="84"/>
      <c r="AL168" s="84"/>
      <c r="AM168" s="84"/>
      <c r="AN168" s="84"/>
      <c r="AO168" s="112"/>
      <c r="AP168" s="113"/>
    </row>
    <row r="169" spans="1:47" ht="22.8" x14ac:dyDescent="0.4">
      <c r="A169" s="120" t="s">
        <v>492</v>
      </c>
      <c r="Z169" s="84"/>
      <c r="AO169" s="112"/>
      <c r="AP169" s="113"/>
    </row>
    <row r="170" spans="1:47" ht="16.2" thickBot="1" x14ac:dyDescent="0.35">
      <c r="Z170" s="84"/>
      <c r="AA170" s="84"/>
      <c r="AB170" s="84"/>
      <c r="AC170" s="84"/>
      <c r="AD170" s="84"/>
      <c r="AE170" s="84"/>
      <c r="AF170" s="84"/>
      <c r="AG170" s="84"/>
      <c r="AH170" s="84"/>
      <c r="AI170" s="84"/>
      <c r="AJ170" s="84"/>
      <c r="AK170" s="84"/>
      <c r="AL170" s="84"/>
      <c r="AM170" s="84"/>
      <c r="AN170" s="84"/>
      <c r="AO170" s="112"/>
      <c r="AP170" s="113"/>
    </row>
    <row r="171" spans="1:47" ht="100.05" customHeight="1" thickBot="1" x14ac:dyDescent="0.55000000000000004">
      <c r="A171" s="182" t="str">
        <f>CONCATENATE(AH8,"                ",AG8)</f>
        <v>SABEL                groot wapen</v>
      </c>
      <c r="B171" s="183"/>
      <c r="C171" s="184" t="str">
        <f>CONCATENATE(AE8,"                     ", AF8)</f>
        <v>LOPER                      gemengd elek./mech.</v>
      </c>
      <c r="D171" s="185"/>
      <c r="E171" s="186"/>
      <c r="F171" s="186"/>
      <c r="G171" s="186"/>
      <c r="H171" s="186"/>
      <c r="I171" s="186"/>
      <c r="J171" s="186"/>
      <c r="K171" s="187"/>
      <c r="L171" s="188">
        <f>AC8</f>
        <v>0</v>
      </c>
      <c r="M171" s="189"/>
      <c r="N171" s="50" t="s">
        <v>364</v>
      </c>
      <c r="O171" s="190" t="s">
        <v>365</v>
      </c>
      <c r="P171" s="191"/>
      <c r="Q171" s="190" t="s">
        <v>366</v>
      </c>
      <c r="R171" s="191"/>
      <c r="S171" s="190" t="s">
        <v>367</v>
      </c>
      <c r="T171" s="191"/>
      <c r="U171" s="192" t="s">
        <v>446</v>
      </c>
      <c r="V171" s="193"/>
      <c r="W171" s="138"/>
      <c r="X171" s="146" t="s">
        <v>495</v>
      </c>
      <c r="Y171" s="140"/>
      <c r="Z171" s="84"/>
      <c r="AA171" s="84"/>
      <c r="AB171" s="84"/>
      <c r="AC171" s="84"/>
      <c r="AD171" s="84"/>
      <c r="AE171" s="84"/>
      <c r="AF171" s="84"/>
      <c r="AG171" s="84"/>
      <c r="AH171" s="84"/>
      <c r="AI171" s="84"/>
      <c r="AJ171" s="84"/>
      <c r="AK171" s="84"/>
      <c r="AL171" s="84"/>
      <c r="AM171" s="84"/>
      <c r="AN171" s="84"/>
      <c r="AO171" s="112"/>
      <c r="AP171" s="113"/>
    </row>
    <row r="172" spans="1:47" ht="16.2" thickBot="1" x14ac:dyDescent="0.35">
      <c r="A172" s="57" t="s">
        <v>370</v>
      </c>
      <c r="B172" s="121"/>
      <c r="C172" s="53">
        <v>1</v>
      </c>
      <c r="D172" s="54">
        <v>2</v>
      </c>
      <c r="E172" s="54">
        <v>3</v>
      </c>
      <c r="F172" s="54">
        <v>4</v>
      </c>
      <c r="G172" s="54">
        <v>5</v>
      </c>
      <c r="H172" s="54">
        <v>6</v>
      </c>
      <c r="I172" s="54">
        <v>7</v>
      </c>
      <c r="J172" s="54">
        <v>8</v>
      </c>
      <c r="K172" s="54">
        <v>9</v>
      </c>
      <c r="L172" s="55">
        <v>10</v>
      </c>
      <c r="M172" s="55">
        <v>11</v>
      </c>
      <c r="N172" s="56">
        <v>12</v>
      </c>
      <c r="O172" s="57" t="s">
        <v>371</v>
      </c>
      <c r="P172" s="58" t="s">
        <v>372</v>
      </c>
      <c r="Q172" s="59" t="s">
        <v>371</v>
      </c>
      <c r="R172" s="56" t="s">
        <v>372</v>
      </c>
      <c r="S172" s="59" t="s">
        <v>371</v>
      </c>
      <c r="T172" s="60" t="s">
        <v>372</v>
      </c>
      <c r="U172" s="194"/>
      <c r="V172" s="195"/>
      <c r="W172" s="139"/>
      <c r="X172" s="139"/>
      <c r="Y172" s="139"/>
      <c r="Z172" s="84"/>
      <c r="AA172" s="84"/>
      <c r="AB172" s="84"/>
      <c r="AC172" s="84"/>
      <c r="AD172" s="84"/>
      <c r="AE172" s="84"/>
      <c r="AF172" s="84"/>
      <c r="AG172" s="84"/>
      <c r="AH172" s="84"/>
      <c r="AI172" s="84"/>
      <c r="AJ172" s="84"/>
      <c r="AK172" s="84"/>
      <c r="AL172" s="84"/>
      <c r="AM172" s="84"/>
      <c r="AN172" s="84"/>
      <c r="AO172" s="112"/>
      <c r="AP172" s="113"/>
    </row>
    <row r="173" spans="1:47" ht="15.75" customHeight="1" x14ac:dyDescent="0.3">
      <c r="A173" s="127"/>
      <c r="B173" s="124">
        <v>1</v>
      </c>
      <c r="C173" s="64"/>
      <c r="D173" s="65"/>
      <c r="E173" s="65"/>
      <c r="F173" s="65"/>
      <c r="G173" s="65"/>
      <c r="H173" s="65"/>
      <c r="I173" s="65"/>
      <c r="J173" s="66"/>
      <c r="K173" s="66"/>
      <c r="L173" s="66"/>
      <c r="M173" s="66"/>
      <c r="N173" s="67"/>
      <c r="O173" s="68"/>
      <c r="P173" s="69"/>
      <c r="Q173" s="68"/>
      <c r="R173" s="69"/>
      <c r="S173" s="68"/>
      <c r="T173" s="70"/>
      <c r="U173" s="178"/>
      <c r="V173" s="179"/>
    </row>
    <row r="174" spans="1:47" ht="15.6" x14ac:dyDescent="0.3">
      <c r="A174" s="127"/>
      <c r="B174" s="125">
        <v>2</v>
      </c>
      <c r="C174" s="75"/>
      <c r="D174" s="76"/>
      <c r="E174" s="77"/>
      <c r="F174" s="77"/>
      <c r="G174" s="77"/>
      <c r="H174" s="77"/>
      <c r="I174" s="77"/>
      <c r="J174" s="78"/>
      <c r="K174" s="78"/>
      <c r="L174" s="78"/>
      <c r="M174" s="78"/>
      <c r="N174" s="67"/>
      <c r="O174" s="68"/>
      <c r="P174" s="69"/>
      <c r="Q174" s="68"/>
      <c r="R174" s="69"/>
      <c r="S174" s="68"/>
      <c r="T174" s="70"/>
      <c r="U174" s="178"/>
      <c r="V174" s="179"/>
    </row>
    <row r="175" spans="1:47" ht="15.6" x14ac:dyDescent="0.3">
      <c r="A175" s="127"/>
      <c r="B175" s="124">
        <v>3</v>
      </c>
      <c r="C175" s="75"/>
      <c r="D175" s="77"/>
      <c r="E175" s="76"/>
      <c r="F175" s="77"/>
      <c r="G175" s="77"/>
      <c r="H175" s="77"/>
      <c r="I175" s="77"/>
      <c r="J175" s="78"/>
      <c r="K175" s="78"/>
      <c r="L175" s="78"/>
      <c r="M175" s="78"/>
      <c r="N175" s="67"/>
      <c r="O175" s="68"/>
      <c r="P175" s="69"/>
      <c r="Q175" s="68"/>
      <c r="R175" s="69"/>
      <c r="S175" s="68"/>
      <c r="T175" s="70"/>
      <c r="U175" s="178"/>
      <c r="V175" s="179"/>
    </row>
    <row r="176" spans="1:47" ht="15.6" x14ac:dyDescent="0.3">
      <c r="A176" s="127"/>
      <c r="B176" s="125">
        <v>4</v>
      </c>
      <c r="C176" s="75"/>
      <c r="D176" s="77"/>
      <c r="E176" s="77"/>
      <c r="F176" s="76"/>
      <c r="G176" s="77"/>
      <c r="H176" s="77"/>
      <c r="I176" s="77"/>
      <c r="J176" s="78"/>
      <c r="K176" s="78"/>
      <c r="L176" s="78"/>
      <c r="M176" s="78"/>
      <c r="N176" s="67"/>
      <c r="O176" s="68"/>
      <c r="P176" s="69"/>
      <c r="Q176" s="68"/>
      <c r="R176" s="69"/>
      <c r="S176" s="68"/>
      <c r="T176" s="70"/>
      <c r="U176" s="178"/>
      <c r="V176" s="179"/>
    </row>
    <row r="177" spans="1:25" ht="15.6" x14ac:dyDescent="0.3">
      <c r="A177" s="127"/>
      <c r="B177" s="124">
        <v>5</v>
      </c>
      <c r="C177" s="75"/>
      <c r="D177" s="77"/>
      <c r="E177" s="77"/>
      <c r="F177" s="77"/>
      <c r="G177" s="76"/>
      <c r="H177" s="77"/>
      <c r="I177" s="77"/>
      <c r="J177" s="78"/>
      <c r="K177" s="78"/>
      <c r="L177" s="78"/>
      <c r="M177" s="78"/>
      <c r="N177" s="67"/>
      <c r="O177" s="68"/>
      <c r="P177" s="69"/>
      <c r="Q177" s="68"/>
      <c r="R177" s="69"/>
      <c r="S177" s="68"/>
      <c r="T177" s="70"/>
      <c r="U177" s="178"/>
      <c r="V177" s="179"/>
    </row>
    <row r="178" spans="1:25" ht="15.6" x14ac:dyDescent="0.3">
      <c r="A178" s="127"/>
      <c r="B178" s="125">
        <v>6</v>
      </c>
      <c r="C178" s="75"/>
      <c r="D178" s="77"/>
      <c r="E178" s="77"/>
      <c r="F178" s="77"/>
      <c r="G178" s="77"/>
      <c r="H178" s="76"/>
      <c r="I178" s="77"/>
      <c r="J178" s="78"/>
      <c r="K178" s="78"/>
      <c r="L178" s="78"/>
      <c r="M178" s="78"/>
      <c r="N178" s="67"/>
      <c r="O178" s="68"/>
      <c r="P178" s="69"/>
      <c r="Q178" s="68"/>
      <c r="R178" s="69"/>
      <c r="S178" s="68"/>
      <c r="T178" s="70"/>
      <c r="U178" s="178"/>
      <c r="V178" s="179"/>
    </row>
    <row r="179" spans="1:25" ht="15.6" x14ac:dyDescent="0.3">
      <c r="A179" s="127"/>
      <c r="B179" s="124">
        <v>7</v>
      </c>
      <c r="C179" s="75"/>
      <c r="D179" s="77"/>
      <c r="E179" s="77"/>
      <c r="F179" s="77"/>
      <c r="G179" s="77"/>
      <c r="H179" s="77"/>
      <c r="I179" s="76"/>
      <c r="J179" s="91"/>
      <c r="K179" s="91"/>
      <c r="L179" s="91"/>
      <c r="M179" s="91"/>
      <c r="N179" s="92"/>
      <c r="O179" s="68"/>
      <c r="P179" s="69"/>
      <c r="Q179" s="68"/>
      <c r="R179" s="69"/>
      <c r="S179" s="68"/>
      <c r="T179" s="70"/>
      <c r="U179" s="178"/>
      <c r="V179" s="179"/>
    </row>
    <row r="180" spans="1:25" ht="15.6" x14ac:dyDescent="0.3">
      <c r="A180" s="127"/>
      <c r="B180" s="125">
        <v>8</v>
      </c>
      <c r="C180" s="95"/>
      <c r="D180" s="96"/>
      <c r="E180" s="96"/>
      <c r="F180" s="96"/>
      <c r="G180" s="96"/>
      <c r="H180" s="96"/>
      <c r="I180" s="97"/>
      <c r="J180" s="98"/>
      <c r="K180" s="99"/>
      <c r="L180" s="99"/>
      <c r="M180" s="99"/>
      <c r="N180" s="92"/>
      <c r="O180" s="68"/>
      <c r="P180" s="69"/>
      <c r="Q180" s="68"/>
      <c r="R180" s="69"/>
      <c r="S180" s="68"/>
      <c r="T180" s="70"/>
      <c r="U180" s="178"/>
      <c r="V180" s="179"/>
    </row>
    <row r="181" spans="1:25" ht="15.6" x14ac:dyDescent="0.3">
      <c r="A181" s="127"/>
      <c r="B181" s="124">
        <v>9</v>
      </c>
      <c r="C181" s="95"/>
      <c r="D181" s="96"/>
      <c r="E181" s="96"/>
      <c r="F181" s="96"/>
      <c r="G181" s="96"/>
      <c r="H181" s="96"/>
      <c r="I181" s="97"/>
      <c r="J181" s="99"/>
      <c r="K181" s="98"/>
      <c r="L181" s="99"/>
      <c r="M181" s="99"/>
      <c r="N181" s="92"/>
      <c r="O181" s="68"/>
      <c r="P181" s="69"/>
      <c r="Q181" s="68"/>
      <c r="R181" s="69"/>
      <c r="S181" s="68"/>
      <c r="T181" s="70"/>
      <c r="U181" s="178"/>
      <c r="V181" s="179"/>
    </row>
    <row r="182" spans="1:25" ht="15.6" x14ac:dyDescent="0.3">
      <c r="A182" s="127"/>
      <c r="B182" s="125">
        <v>10</v>
      </c>
      <c r="C182" s="95"/>
      <c r="D182" s="96"/>
      <c r="E182" s="96"/>
      <c r="F182" s="96"/>
      <c r="G182" s="96"/>
      <c r="H182" s="96"/>
      <c r="I182" s="97"/>
      <c r="J182" s="99"/>
      <c r="K182" s="99"/>
      <c r="L182" s="98"/>
      <c r="M182" s="99"/>
      <c r="N182" s="92"/>
      <c r="O182" s="68"/>
      <c r="P182" s="69"/>
      <c r="Q182" s="68"/>
      <c r="R182" s="69"/>
      <c r="S182" s="68"/>
      <c r="T182" s="70"/>
      <c r="U182" s="178"/>
      <c r="V182" s="179"/>
    </row>
    <row r="183" spans="1:25" ht="15.6" x14ac:dyDescent="0.3">
      <c r="A183" s="127"/>
      <c r="B183" s="124">
        <v>11</v>
      </c>
      <c r="C183" s="95"/>
      <c r="D183" s="96"/>
      <c r="E183" s="96"/>
      <c r="F183" s="96"/>
      <c r="G183" s="96"/>
      <c r="H183" s="96"/>
      <c r="I183" s="97"/>
      <c r="J183" s="99"/>
      <c r="K183" s="99"/>
      <c r="L183" s="99"/>
      <c r="M183" s="98"/>
      <c r="N183" s="92"/>
      <c r="O183" s="68"/>
      <c r="P183" s="69"/>
      <c r="Q183" s="68"/>
      <c r="R183" s="69"/>
      <c r="S183" s="68"/>
      <c r="T183" s="70"/>
      <c r="U183" s="178"/>
      <c r="V183" s="179"/>
    </row>
    <row r="184" spans="1:25" ht="16.2" thickBot="1" x14ac:dyDescent="0.35">
      <c r="A184" s="129"/>
      <c r="B184" s="130">
        <v>12</v>
      </c>
      <c r="C184" s="105"/>
      <c r="D184" s="106"/>
      <c r="E184" s="106"/>
      <c r="F184" s="106"/>
      <c r="G184" s="106"/>
      <c r="H184" s="106"/>
      <c r="I184" s="106"/>
      <c r="J184" s="107"/>
      <c r="K184" s="107"/>
      <c r="L184" s="107"/>
      <c r="M184" s="107"/>
      <c r="N184" s="108"/>
      <c r="O184" s="109"/>
      <c r="P184" s="110"/>
      <c r="Q184" s="109"/>
      <c r="R184" s="110"/>
      <c r="S184" s="109"/>
      <c r="T184" s="111"/>
      <c r="U184" s="180"/>
      <c r="V184" s="181"/>
    </row>
    <row r="186" spans="1:25" x14ac:dyDescent="0.25">
      <c r="A186" s="84" t="s">
        <v>418</v>
      </c>
    </row>
    <row r="187" spans="1:25" x14ac:dyDescent="0.25">
      <c r="A187" s="119"/>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row>
    <row r="188" spans="1:25" ht="15" x14ac:dyDescent="0.25">
      <c r="A188" s="84"/>
      <c r="L188" s="90"/>
      <c r="M188" s="90"/>
      <c r="N188" s="90"/>
      <c r="O188" s="90"/>
      <c r="P188" s="102"/>
      <c r="Q188" s="62"/>
    </row>
    <row r="189" spans="1:25" x14ac:dyDescent="0.25">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row>
    <row r="191" spans="1:25" x14ac:dyDescent="0.25">
      <c r="A191" s="90"/>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row>
    <row r="193" spans="1:25" x14ac:dyDescent="0.25">
      <c r="B193" s="84"/>
      <c r="C193" s="84"/>
      <c r="D193" s="84"/>
    </row>
    <row r="194" spans="1:25" ht="22.8" x14ac:dyDescent="0.4">
      <c r="A194" s="120" t="s">
        <v>492</v>
      </c>
    </row>
    <row r="195" spans="1:25" ht="13.8" thickBot="1" x14ac:dyDescent="0.3"/>
    <row r="196" spans="1:25" ht="100.05" customHeight="1" thickBot="1" x14ac:dyDescent="0.55000000000000004">
      <c r="A196" s="182" t="str">
        <f>CONCATENATE(AH9,"                ",AG9)</f>
        <v>SABEL                groot wapen</v>
      </c>
      <c r="B196" s="183"/>
      <c r="C196" s="184" t="str">
        <f>CONCATENATE(AE9,"                     ", AF9)</f>
        <v>LOPER                      gemengd elek./mech.</v>
      </c>
      <c r="D196" s="185"/>
      <c r="E196" s="186"/>
      <c r="F196" s="186"/>
      <c r="G196" s="186"/>
      <c r="H196" s="186"/>
      <c r="I196" s="186"/>
      <c r="J196" s="186"/>
      <c r="K196" s="187"/>
      <c r="L196" s="188">
        <f>AC9</f>
        <v>0</v>
      </c>
      <c r="M196" s="189"/>
      <c r="N196" s="50" t="s">
        <v>364</v>
      </c>
      <c r="O196" s="190" t="s">
        <v>365</v>
      </c>
      <c r="P196" s="191"/>
      <c r="Q196" s="190" t="s">
        <v>366</v>
      </c>
      <c r="R196" s="191"/>
      <c r="S196" s="190" t="s">
        <v>367</v>
      </c>
      <c r="T196" s="191"/>
      <c r="U196" s="192" t="s">
        <v>446</v>
      </c>
      <c r="V196" s="193"/>
      <c r="W196" s="138"/>
      <c r="X196" s="146" t="s">
        <v>496</v>
      </c>
      <c r="Y196" s="140"/>
    </row>
    <row r="197" spans="1:25" ht="16.2" thickBot="1" x14ac:dyDescent="0.35">
      <c r="A197" s="57" t="s">
        <v>370</v>
      </c>
      <c r="B197" s="121"/>
      <c r="C197" s="53">
        <v>1</v>
      </c>
      <c r="D197" s="54">
        <v>2</v>
      </c>
      <c r="E197" s="54">
        <v>3</v>
      </c>
      <c r="F197" s="54">
        <v>4</v>
      </c>
      <c r="G197" s="54">
        <v>5</v>
      </c>
      <c r="H197" s="54">
        <v>6</v>
      </c>
      <c r="I197" s="54">
        <v>7</v>
      </c>
      <c r="J197" s="54">
        <v>8</v>
      </c>
      <c r="K197" s="54">
        <v>9</v>
      </c>
      <c r="L197" s="55">
        <v>10</v>
      </c>
      <c r="M197" s="55">
        <v>11</v>
      </c>
      <c r="N197" s="56">
        <v>12</v>
      </c>
      <c r="O197" s="57" t="s">
        <v>371</v>
      </c>
      <c r="P197" s="58" t="s">
        <v>372</v>
      </c>
      <c r="Q197" s="59" t="s">
        <v>371</v>
      </c>
      <c r="R197" s="56" t="s">
        <v>372</v>
      </c>
      <c r="S197" s="59" t="s">
        <v>371</v>
      </c>
      <c r="T197" s="60" t="s">
        <v>372</v>
      </c>
      <c r="U197" s="194"/>
      <c r="V197" s="195"/>
      <c r="W197" s="139"/>
      <c r="X197" s="139"/>
      <c r="Y197" s="139"/>
    </row>
    <row r="198" spans="1:25" ht="17.25" customHeight="1" x14ac:dyDescent="0.3">
      <c r="A198" s="127"/>
      <c r="B198" s="124">
        <v>1</v>
      </c>
      <c r="C198" s="64"/>
      <c r="D198" s="65"/>
      <c r="E198" s="65"/>
      <c r="F198" s="65"/>
      <c r="G198" s="65"/>
      <c r="H198" s="65"/>
      <c r="I198" s="65"/>
      <c r="J198" s="66"/>
      <c r="K198" s="66"/>
      <c r="L198" s="66"/>
      <c r="M198" s="66"/>
      <c r="N198" s="67"/>
      <c r="O198" s="68"/>
      <c r="P198" s="69"/>
      <c r="Q198" s="68"/>
      <c r="R198" s="69"/>
      <c r="S198" s="68"/>
      <c r="T198" s="70"/>
      <c r="U198" s="178"/>
      <c r="V198" s="179"/>
    </row>
    <row r="199" spans="1:25" ht="15.6" x14ac:dyDescent="0.3">
      <c r="A199" s="127"/>
      <c r="B199" s="125">
        <v>2</v>
      </c>
      <c r="C199" s="75"/>
      <c r="D199" s="76"/>
      <c r="E199" s="77"/>
      <c r="F199" s="77"/>
      <c r="G199" s="77"/>
      <c r="H199" s="77"/>
      <c r="I199" s="77"/>
      <c r="J199" s="78"/>
      <c r="K199" s="78"/>
      <c r="L199" s="78"/>
      <c r="M199" s="78"/>
      <c r="N199" s="67"/>
      <c r="O199" s="68"/>
      <c r="P199" s="69"/>
      <c r="Q199" s="68"/>
      <c r="R199" s="69"/>
      <c r="S199" s="68"/>
      <c r="T199" s="70"/>
      <c r="U199" s="178"/>
      <c r="V199" s="179"/>
    </row>
    <row r="200" spans="1:25" ht="15.6" x14ac:dyDescent="0.3">
      <c r="A200" s="127"/>
      <c r="B200" s="124">
        <v>3</v>
      </c>
      <c r="C200" s="75"/>
      <c r="D200" s="77"/>
      <c r="E200" s="76"/>
      <c r="F200" s="77"/>
      <c r="G200" s="77"/>
      <c r="H200" s="77"/>
      <c r="I200" s="77"/>
      <c r="J200" s="78"/>
      <c r="K200" s="78"/>
      <c r="L200" s="78"/>
      <c r="M200" s="78"/>
      <c r="N200" s="67"/>
      <c r="O200" s="68"/>
      <c r="P200" s="69"/>
      <c r="Q200" s="68"/>
      <c r="R200" s="69"/>
      <c r="S200" s="68"/>
      <c r="T200" s="70"/>
      <c r="U200" s="178"/>
      <c r="V200" s="179"/>
    </row>
    <row r="201" spans="1:25" ht="15.6" x14ac:dyDescent="0.3">
      <c r="A201" s="127"/>
      <c r="B201" s="125">
        <v>4</v>
      </c>
      <c r="C201" s="75"/>
      <c r="D201" s="77"/>
      <c r="E201" s="77"/>
      <c r="F201" s="76"/>
      <c r="G201" s="77"/>
      <c r="H201" s="77"/>
      <c r="I201" s="77"/>
      <c r="J201" s="78"/>
      <c r="K201" s="78"/>
      <c r="L201" s="78"/>
      <c r="M201" s="78"/>
      <c r="N201" s="67"/>
      <c r="O201" s="68"/>
      <c r="P201" s="69"/>
      <c r="Q201" s="68"/>
      <c r="R201" s="69"/>
      <c r="S201" s="68"/>
      <c r="T201" s="70"/>
      <c r="U201" s="178"/>
      <c r="V201" s="179"/>
    </row>
    <row r="202" spans="1:25" ht="15.6" x14ac:dyDescent="0.3">
      <c r="A202" s="127"/>
      <c r="B202" s="124">
        <v>5</v>
      </c>
      <c r="C202" s="75"/>
      <c r="D202" s="77"/>
      <c r="E202" s="77"/>
      <c r="F202" s="77"/>
      <c r="G202" s="76"/>
      <c r="H202" s="77"/>
      <c r="I202" s="77"/>
      <c r="J202" s="78"/>
      <c r="K202" s="78"/>
      <c r="L202" s="78"/>
      <c r="M202" s="78"/>
      <c r="N202" s="67"/>
      <c r="O202" s="68"/>
      <c r="P202" s="69"/>
      <c r="Q202" s="68"/>
      <c r="R202" s="69"/>
      <c r="S202" s="68"/>
      <c r="T202" s="70"/>
      <c r="U202" s="178"/>
      <c r="V202" s="179"/>
    </row>
    <row r="203" spans="1:25" ht="15.6" x14ac:dyDescent="0.3">
      <c r="A203" s="127"/>
      <c r="B203" s="125">
        <v>6</v>
      </c>
      <c r="C203" s="75"/>
      <c r="D203" s="77"/>
      <c r="E203" s="77"/>
      <c r="F203" s="77"/>
      <c r="G203" s="77"/>
      <c r="H203" s="76"/>
      <c r="I203" s="77"/>
      <c r="J203" s="78"/>
      <c r="K203" s="78"/>
      <c r="L203" s="78"/>
      <c r="M203" s="78"/>
      <c r="N203" s="67"/>
      <c r="O203" s="68"/>
      <c r="P203" s="69"/>
      <c r="Q203" s="68"/>
      <c r="R203" s="69"/>
      <c r="S203" s="68"/>
      <c r="T203" s="70"/>
      <c r="U203" s="178"/>
      <c r="V203" s="179"/>
    </row>
    <row r="204" spans="1:25" ht="15.6" x14ac:dyDescent="0.3">
      <c r="A204" s="127"/>
      <c r="B204" s="124">
        <v>7</v>
      </c>
      <c r="C204" s="75"/>
      <c r="D204" s="77"/>
      <c r="E204" s="77"/>
      <c r="F204" s="77"/>
      <c r="G204" s="77"/>
      <c r="H204" s="77"/>
      <c r="I204" s="76"/>
      <c r="J204" s="91"/>
      <c r="K204" s="91"/>
      <c r="L204" s="91"/>
      <c r="M204" s="91"/>
      <c r="N204" s="92"/>
      <c r="O204" s="68"/>
      <c r="P204" s="69"/>
      <c r="Q204" s="68"/>
      <c r="R204" s="69"/>
      <c r="S204" s="68"/>
      <c r="T204" s="70"/>
      <c r="U204" s="178"/>
      <c r="V204" s="179"/>
    </row>
    <row r="205" spans="1:25" ht="15.6" x14ac:dyDescent="0.3">
      <c r="A205" s="127"/>
      <c r="B205" s="125">
        <v>8</v>
      </c>
      <c r="C205" s="95"/>
      <c r="D205" s="96"/>
      <c r="E205" s="96"/>
      <c r="F205" s="96"/>
      <c r="G205" s="96"/>
      <c r="H205" s="96"/>
      <c r="I205" s="97"/>
      <c r="J205" s="98"/>
      <c r="K205" s="99"/>
      <c r="L205" s="99"/>
      <c r="M205" s="99"/>
      <c r="N205" s="92"/>
      <c r="O205" s="68"/>
      <c r="P205" s="69"/>
      <c r="Q205" s="68"/>
      <c r="R205" s="69"/>
      <c r="S205" s="68"/>
      <c r="T205" s="70"/>
      <c r="U205" s="178"/>
      <c r="V205" s="179"/>
    </row>
    <row r="206" spans="1:25" ht="15.6" x14ac:dyDescent="0.3">
      <c r="A206" s="127"/>
      <c r="B206" s="124">
        <v>9</v>
      </c>
      <c r="C206" s="95"/>
      <c r="D206" s="96"/>
      <c r="E206" s="96"/>
      <c r="F206" s="96"/>
      <c r="G206" s="96"/>
      <c r="H206" s="96"/>
      <c r="I206" s="97"/>
      <c r="J206" s="99"/>
      <c r="K206" s="98"/>
      <c r="L206" s="99"/>
      <c r="M206" s="99"/>
      <c r="N206" s="92"/>
      <c r="O206" s="68"/>
      <c r="P206" s="69"/>
      <c r="Q206" s="68"/>
      <c r="R206" s="69"/>
      <c r="S206" s="68"/>
      <c r="T206" s="70"/>
      <c r="U206" s="178"/>
      <c r="V206" s="179"/>
    </row>
    <row r="207" spans="1:25" ht="15.6" x14ac:dyDescent="0.3">
      <c r="A207" s="127"/>
      <c r="B207" s="125">
        <v>10</v>
      </c>
      <c r="C207" s="95"/>
      <c r="D207" s="96"/>
      <c r="E207" s="96"/>
      <c r="F207" s="96"/>
      <c r="G207" s="96"/>
      <c r="H207" s="96"/>
      <c r="I207" s="97"/>
      <c r="J207" s="99"/>
      <c r="K207" s="99"/>
      <c r="L207" s="98"/>
      <c r="M207" s="99"/>
      <c r="N207" s="92"/>
      <c r="O207" s="68"/>
      <c r="P207" s="69"/>
      <c r="Q207" s="68"/>
      <c r="R207" s="69"/>
      <c r="S207" s="68"/>
      <c r="T207" s="70"/>
      <c r="U207" s="178"/>
      <c r="V207" s="179"/>
    </row>
    <row r="208" spans="1:25" ht="15.6" x14ac:dyDescent="0.3">
      <c r="A208" s="127"/>
      <c r="B208" s="124">
        <v>11</v>
      </c>
      <c r="C208" s="95"/>
      <c r="D208" s="96"/>
      <c r="E208" s="96"/>
      <c r="F208" s="96"/>
      <c r="G208" s="96"/>
      <c r="H208" s="96"/>
      <c r="I208" s="97"/>
      <c r="J208" s="99"/>
      <c r="K208" s="99"/>
      <c r="L208" s="99"/>
      <c r="M208" s="98"/>
      <c r="N208" s="92"/>
      <c r="O208" s="68"/>
      <c r="P208" s="69"/>
      <c r="Q208" s="68"/>
      <c r="R208" s="69"/>
      <c r="S208" s="68"/>
      <c r="T208" s="70"/>
      <c r="U208" s="178"/>
      <c r="V208" s="179"/>
    </row>
    <row r="209" spans="1:25" ht="16.2" thickBot="1" x14ac:dyDescent="0.35">
      <c r="A209" s="129"/>
      <c r="B209" s="130">
        <v>12</v>
      </c>
      <c r="C209" s="105"/>
      <c r="D209" s="106"/>
      <c r="E209" s="106"/>
      <c r="F209" s="106"/>
      <c r="G209" s="106"/>
      <c r="H209" s="106"/>
      <c r="I209" s="106"/>
      <c r="J209" s="107"/>
      <c r="K209" s="107"/>
      <c r="L209" s="107"/>
      <c r="M209" s="107"/>
      <c r="N209" s="108"/>
      <c r="O209" s="109"/>
      <c r="P209" s="110"/>
      <c r="Q209" s="109"/>
      <c r="R209" s="110"/>
      <c r="S209" s="109"/>
      <c r="T209" s="111"/>
      <c r="U209" s="180"/>
      <c r="V209" s="181"/>
    </row>
    <row r="211" spans="1:25" x14ac:dyDescent="0.25">
      <c r="A211" s="84" t="s">
        <v>418</v>
      </c>
    </row>
    <row r="212" spans="1:25" x14ac:dyDescent="0.25">
      <c r="A212" s="119"/>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row>
    <row r="213" spans="1:25" ht="15.6" x14ac:dyDescent="0.3">
      <c r="A213" s="84"/>
      <c r="P213" s="112"/>
      <c r="Q213" s="113"/>
    </row>
    <row r="214" spans="1:25" x14ac:dyDescent="0.25">
      <c r="A214" s="84"/>
      <c r="B214" s="84"/>
      <c r="C214" s="84"/>
      <c r="D214" s="84"/>
      <c r="E214" s="84"/>
      <c r="F214" s="84"/>
      <c r="G214" s="84"/>
      <c r="H214" s="84"/>
      <c r="I214" s="84"/>
      <c r="J214" s="84"/>
      <c r="K214" s="84"/>
      <c r="L214" s="84"/>
      <c r="M214" s="84"/>
      <c r="N214" s="84"/>
      <c r="O214" s="84"/>
      <c r="P214" s="84"/>
      <c r="Q214" s="62"/>
      <c r="W214" s="84"/>
      <c r="X214" s="84"/>
      <c r="Y214" s="84"/>
    </row>
    <row r="215" spans="1:25" ht="15" x14ac:dyDescent="0.25">
      <c r="A215" s="90"/>
      <c r="H215" s="90"/>
      <c r="I215" s="90"/>
      <c r="J215" s="90"/>
      <c r="K215" s="90"/>
      <c r="L215" s="90"/>
      <c r="M215" s="90"/>
      <c r="N215" s="90"/>
      <c r="O215" s="90"/>
      <c r="P215" s="102"/>
      <c r="Q215" s="62"/>
    </row>
    <row r="219" spans="1:25" ht="22.8" x14ac:dyDescent="0.4">
      <c r="A219" s="120" t="s">
        <v>492</v>
      </c>
    </row>
    <row r="220" spans="1:25" ht="13.8" thickBot="1" x14ac:dyDescent="0.3"/>
    <row r="221" spans="1:25" ht="100.05" customHeight="1" thickBot="1" x14ac:dyDescent="0.55000000000000004">
      <c r="A221" s="182" t="str">
        <f>CONCATENATE(AH10,"                ",AG10)</f>
        <v>SABEL                groot wapen</v>
      </c>
      <c r="B221" s="183"/>
      <c r="C221" s="184" t="str">
        <f>CONCATENATE(AE10,"                     ", AF10)</f>
        <v>LOPER                      gemengd elek./mech.</v>
      </c>
      <c r="D221" s="185"/>
      <c r="E221" s="186"/>
      <c r="F221" s="186"/>
      <c r="G221" s="186"/>
      <c r="H221" s="186"/>
      <c r="I221" s="186"/>
      <c r="J221" s="186"/>
      <c r="K221" s="187"/>
      <c r="L221" s="188">
        <f>AC10</f>
        <v>0</v>
      </c>
      <c r="M221" s="189"/>
      <c r="N221" s="50" t="s">
        <v>364</v>
      </c>
      <c r="O221" s="190" t="s">
        <v>365</v>
      </c>
      <c r="P221" s="191"/>
      <c r="Q221" s="190" t="s">
        <v>366</v>
      </c>
      <c r="R221" s="191"/>
      <c r="S221" s="190" t="s">
        <v>367</v>
      </c>
      <c r="T221" s="191"/>
      <c r="U221" s="192" t="s">
        <v>446</v>
      </c>
      <c r="V221" s="193"/>
      <c r="W221" s="138"/>
      <c r="X221" s="146" t="s">
        <v>516</v>
      </c>
      <c r="Y221" s="140"/>
    </row>
    <row r="222" spans="1:25" ht="16.2" thickBot="1" x14ac:dyDescent="0.35">
      <c r="A222" s="57" t="s">
        <v>370</v>
      </c>
      <c r="B222" s="121"/>
      <c r="C222" s="53">
        <v>1</v>
      </c>
      <c r="D222" s="54">
        <v>2</v>
      </c>
      <c r="E222" s="54">
        <v>3</v>
      </c>
      <c r="F222" s="54">
        <v>4</v>
      </c>
      <c r="G222" s="54">
        <v>5</v>
      </c>
      <c r="H222" s="54">
        <v>6</v>
      </c>
      <c r="I222" s="54">
        <v>7</v>
      </c>
      <c r="J222" s="54">
        <v>8</v>
      </c>
      <c r="K222" s="54">
        <v>9</v>
      </c>
      <c r="L222" s="55">
        <v>10</v>
      </c>
      <c r="M222" s="55">
        <v>11</v>
      </c>
      <c r="N222" s="56">
        <v>12</v>
      </c>
      <c r="O222" s="57" t="s">
        <v>371</v>
      </c>
      <c r="P222" s="58" t="s">
        <v>372</v>
      </c>
      <c r="Q222" s="59" t="s">
        <v>371</v>
      </c>
      <c r="R222" s="56" t="s">
        <v>372</v>
      </c>
      <c r="S222" s="59" t="s">
        <v>371</v>
      </c>
      <c r="T222" s="60" t="s">
        <v>372</v>
      </c>
      <c r="U222" s="194"/>
      <c r="V222" s="195"/>
      <c r="W222" s="139"/>
      <c r="X222" s="139"/>
      <c r="Y222" s="139"/>
    </row>
    <row r="223" spans="1:25" ht="15.6" x14ac:dyDescent="0.3">
      <c r="A223" s="127"/>
      <c r="B223" s="124">
        <v>1</v>
      </c>
      <c r="C223" s="64"/>
      <c r="D223" s="65"/>
      <c r="E223" s="65"/>
      <c r="F223" s="65"/>
      <c r="G223" s="65"/>
      <c r="H223" s="65"/>
      <c r="I223" s="65"/>
      <c r="J223" s="66"/>
      <c r="K223" s="66"/>
      <c r="L223" s="66"/>
      <c r="M223" s="66"/>
      <c r="N223" s="67"/>
      <c r="O223" s="68"/>
      <c r="P223" s="69"/>
      <c r="Q223" s="68"/>
      <c r="R223" s="69"/>
      <c r="S223" s="68"/>
      <c r="T223" s="70"/>
      <c r="U223" s="178"/>
      <c r="V223" s="179"/>
    </row>
    <row r="224" spans="1:25" ht="15.6" x14ac:dyDescent="0.3">
      <c r="A224" s="127"/>
      <c r="B224" s="125">
        <v>2</v>
      </c>
      <c r="C224" s="75"/>
      <c r="D224" s="76"/>
      <c r="E224" s="77"/>
      <c r="F224" s="77"/>
      <c r="G224" s="77"/>
      <c r="H224" s="77"/>
      <c r="I224" s="77"/>
      <c r="J224" s="78"/>
      <c r="K224" s="78"/>
      <c r="L224" s="78"/>
      <c r="M224" s="78"/>
      <c r="N224" s="67"/>
      <c r="O224" s="68"/>
      <c r="P224" s="69"/>
      <c r="Q224" s="68"/>
      <c r="R224" s="69"/>
      <c r="S224" s="68"/>
      <c r="T224" s="70"/>
      <c r="U224" s="178"/>
      <c r="V224" s="179"/>
    </row>
    <row r="225" spans="1:25" ht="15.6" x14ac:dyDescent="0.3">
      <c r="A225" s="127"/>
      <c r="B225" s="124">
        <v>3</v>
      </c>
      <c r="C225" s="75"/>
      <c r="D225" s="77"/>
      <c r="E225" s="76"/>
      <c r="F225" s="77"/>
      <c r="G225" s="77"/>
      <c r="H225" s="77"/>
      <c r="I225" s="77"/>
      <c r="J225" s="78"/>
      <c r="K225" s="78"/>
      <c r="L225" s="78"/>
      <c r="M225" s="78"/>
      <c r="N225" s="67"/>
      <c r="O225" s="68"/>
      <c r="P225" s="69"/>
      <c r="Q225" s="68"/>
      <c r="R225" s="69"/>
      <c r="S225" s="68"/>
      <c r="T225" s="70"/>
      <c r="U225" s="178"/>
      <c r="V225" s="179"/>
    </row>
    <row r="226" spans="1:25" ht="15.6" x14ac:dyDescent="0.3">
      <c r="A226" s="127"/>
      <c r="B226" s="125">
        <v>4</v>
      </c>
      <c r="C226" s="75"/>
      <c r="D226" s="77"/>
      <c r="E226" s="77"/>
      <c r="F226" s="76"/>
      <c r="G226" s="77"/>
      <c r="H226" s="77"/>
      <c r="I226" s="77"/>
      <c r="J226" s="78"/>
      <c r="K226" s="78"/>
      <c r="L226" s="78"/>
      <c r="M226" s="78"/>
      <c r="N226" s="67"/>
      <c r="O226" s="68"/>
      <c r="P226" s="69"/>
      <c r="Q226" s="68"/>
      <c r="R226" s="69"/>
      <c r="S226" s="68"/>
      <c r="T226" s="70"/>
      <c r="U226" s="178"/>
      <c r="V226" s="179"/>
    </row>
    <row r="227" spans="1:25" ht="15.6" x14ac:dyDescent="0.3">
      <c r="A227" s="127"/>
      <c r="B227" s="124">
        <v>5</v>
      </c>
      <c r="C227" s="75"/>
      <c r="D227" s="77"/>
      <c r="E227" s="77"/>
      <c r="F227" s="77"/>
      <c r="G227" s="76"/>
      <c r="H227" s="77"/>
      <c r="I227" s="77"/>
      <c r="J227" s="78"/>
      <c r="K227" s="78"/>
      <c r="L227" s="78"/>
      <c r="M227" s="78"/>
      <c r="N227" s="67"/>
      <c r="O227" s="68"/>
      <c r="P227" s="69"/>
      <c r="Q227" s="68"/>
      <c r="R227" s="69"/>
      <c r="S227" s="68"/>
      <c r="T227" s="70"/>
      <c r="U227" s="178"/>
      <c r="V227" s="179"/>
    </row>
    <row r="228" spans="1:25" ht="15.6" x14ac:dyDescent="0.3">
      <c r="A228" s="127"/>
      <c r="B228" s="125">
        <v>6</v>
      </c>
      <c r="C228" s="75"/>
      <c r="D228" s="77"/>
      <c r="E228" s="77"/>
      <c r="F228" s="77"/>
      <c r="G228" s="77"/>
      <c r="H228" s="76"/>
      <c r="I228" s="77"/>
      <c r="J228" s="78"/>
      <c r="K228" s="78"/>
      <c r="L228" s="78"/>
      <c r="M228" s="78"/>
      <c r="N228" s="67"/>
      <c r="O228" s="68"/>
      <c r="P228" s="69"/>
      <c r="Q228" s="68"/>
      <c r="R228" s="69"/>
      <c r="S228" s="68"/>
      <c r="T228" s="70"/>
      <c r="U228" s="178"/>
      <c r="V228" s="179"/>
    </row>
    <row r="229" spans="1:25" ht="15.6" x14ac:dyDescent="0.3">
      <c r="A229" s="127"/>
      <c r="B229" s="124">
        <v>7</v>
      </c>
      <c r="C229" s="75"/>
      <c r="D229" s="77"/>
      <c r="E229" s="77"/>
      <c r="F229" s="77"/>
      <c r="G229" s="77"/>
      <c r="H229" s="77"/>
      <c r="I229" s="76"/>
      <c r="J229" s="91"/>
      <c r="K229" s="91"/>
      <c r="L229" s="91"/>
      <c r="M229" s="91"/>
      <c r="N229" s="92"/>
      <c r="O229" s="68"/>
      <c r="P229" s="69"/>
      <c r="Q229" s="68"/>
      <c r="R229" s="69"/>
      <c r="S229" s="68"/>
      <c r="T229" s="70"/>
      <c r="U229" s="178"/>
      <c r="V229" s="179"/>
    </row>
    <row r="230" spans="1:25" ht="15.6" x14ac:dyDescent="0.3">
      <c r="A230" s="127"/>
      <c r="B230" s="125">
        <v>8</v>
      </c>
      <c r="C230" s="95"/>
      <c r="D230" s="96"/>
      <c r="E230" s="96"/>
      <c r="F230" s="96"/>
      <c r="G230" s="96"/>
      <c r="H230" s="96"/>
      <c r="I230" s="97"/>
      <c r="J230" s="98"/>
      <c r="K230" s="99"/>
      <c r="L230" s="99"/>
      <c r="M230" s="99"/>
      <c r="N230" s="92"/>
      <c r="O230" s="68"/>
      <c r="P230" s="69"/>
      <c r="Q230" s="68"/>
      <c r="R230" s="69"/>
      <c r="S230" s="68"/>
      <c r="T230" s="70"/>
      <c r="U230" s="178"/>
      <c r="V230" s="179"/>
    </row>
    <row r="231" spans="1:25" ht="15.6" x14ac:dyDescent="0.3">
      <c r="A231" s="127"/>
      <c r="B231" s="124">
        <v>9</v>
      </c>
      <c r="C231" s="95"/>
      <c r="D231" s="96"/>
      <c r="E231" s="96"/>
      <c r="F231" s="96"/>
      <c r="G231" s="96"/>
      <c r="H231" s="96"/>
      <c r="I231" s="97"/>
      <c r="J231" s="99"/>
      <c r="K231" s="98"/>
      <c r="L231" s="99"/>
      <c r="M231" s="99"/>
      <c r="N231" s="92"/>
      <c r="O231" s="68"/>
      <c r="P231" s="69"/>
      <c r="Q231" s="68"/>
      <c r="R231" s="69"/>
      <c r="S231" s="68"/>
      <c r="T231" s="70"/>
      <c r="U231" s="178"/>
      <c r="V231" s="179"/>
    </row>
    <row r="232" spans="1:25" ht="15.6" x14ac:dyDescent="0.3">
      <c r="A232" s="127"/>
      <c r="B232" s="125">
        <v>10</v>
      </c>
      <c r="C232" s="95"/>
      <c r="D232" s="96"/>
      <c r="E232" s="96"/>
      <c r="F232" s="96"/>
      <c r="G232" s="96"/>
      <c r="H232" s="96"/>
      <c r="I232" s="97"/>
      <c r="J232" s="99"/>
      <c r="K232" s="99"/>
      <c r="L232" s="98"/>
      <c r="M232" s="99"/>
      <c r="N232" s="92"/>
      <c r="O232" s="68"/>
      <c r="P232" s="69"/>
      <c r="Q232" s="68"/>
      <c r="R232" s="69"/>
      <c r="S232" s="68"/>
      <c r="T232" s="70"/>
      <c r="U232" s="178"/>
      <c r="V232" s="179"/>
    </row>
    <row r="233" spans="1:25" ht="15.6" x14ac:dyDescent="0.3">
      <c r="A233" s="127"/>
      <c r="B233" s="124">
        <v>11</v>
      </c>
      <c r="C233" s="95"/>
      <c r="D233" s="96"/>
      <c r="E233" s="96"/>
      <c r="F233" s="96"/>
      <c r="G233" s="96"/>
      <c r="H233" s="96"/>
      <c r="I233" s="97"/>
      <c r="J233" s="99"/>
      <c r="K233" s="99"/>
      <c r="L233" s="99"/>
      <c r="M233" s="98"/>
      <c r="N233" s="92"/>
      <c r="O233" s="68"/>
      <c r="P233" s="69"/>
      <c r="Q233" s="68"/>
      <c r="R233" s="69"/>
      <c r="S233" s="68"/>
      <c r="T233" s="70"/>
      <c r="U233" s="178"/>
      <c r="V233" s="179"/>
    </row>
    <row r="234" spans="1:25" ht="16.2" thickBot="1" x14ac:dyDescent="0.35">
      <c r="A234" s="129"/>
      <c r="B234" s="130">
        <v>12</v>
      </c>
      <c r="C234" s="105"/>
      <c r="D234" s="106"/>
      <c r="E234" s="106"/>
      <c r="F234" s="106"/>
      <c r="G234" s="106"/>
      <c r="H234" s="106"/>
      <c r="I234" s="106"/>
      <c r="J234" s="107"/>
      <c r="K234" s="107"/>
      <c r="L234" s="107"/>
      <c r="M234" s="107"/>
      <c r="N234" s="108"/>
      <c r="O234" s="109"/>
      <c r="P234" s="110"/>
      <c r="Q234" s="109"/>
      <c r="R234" s="110"/>
      <c r="S234" s="109"/>
      <c r="T234" s="111"/>
      <c r="U234" s="180"/>
      <c r="V234" s="181"/>
    </row>
    <row r="236" spans="1:25" x14ac:dyDescent="0.25">
      <c r="A236" s="84" t="s">
        <v>418</v>
      </c>
    </row>
    <row r="237" spans="1:25" x14ac:dyDescent="0.25">
      <c r="A237" s="119"/>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row>
    <row r="238" spans="1:25" x14ac:dyDescent="0.25">
      <c r="A238" s="84"/>
    </row>
    <row r="239" spans="1:25" x14ac:dyDescent="0.2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row>
    <row r="240" spans="1:25" ht="15" x14ac:dyDescent="0.25">
      <c r="A240" s="90"/>
      <c r="H240" s="90"/>
      <c r="I240" s="90"/>
      <c r="J240" s="90"/>
      <c r="K240" s="90"/>
      <c r="L240" s="90"/>
      <c r="M240" s="90"/>
      <c r="N240" s="90"/>
      <c r="O240" s="90"/>
      <c r="P240" s="102"/>
      <c r="Q240" s="62"/>
    </row>
    <row r="244" spans="1:25" ht="22.8" x14ac:dyDescent="0.4">
      <c r="A244" s="120" t="s">
        <v>492</v>
      </c>
    </row>
    <row r="245" spans="1:25" ht="13.8" thickBot="1" x14ac:dyDescent="0.3"/>
    <row r="246" spans="1:25" ht="100.05" customHeight="1" thickBot="1" x14ac:dyDescent="0.55000000000000004">
      <c r="A246" s="182" t="str">
        <f>CONCATENATE(AH11,"                ",AG11)</f>
        <v>SABEL                groot wapen</v>
      </c>
      <c r="B246" s="183"/>
      <c r="C246" s="184" t="str">
        <f>CONCATENATE(AE11,"                     ", AF11)</f>
        <v>LOPER                      gemengd elek./mech.</v>
      </c>
      <c r="D246" s="185"/>
      <c r="E246" s="186"/>
      <c r="F246" s="186"/>
      <c r="G246" s="186"/>
      <c r="H246" s="186"/>
      <c r="I246" s="186"/>
      <c r="J246" s="186"/>
      <c r="K246" s="187"/>
      <c r="L246" s="188">
        <f>AC11</f>
        <v>0</v>
      </c>
      <c r="M246" s="189"/>
      <c r="N246" s="50" t="s">
        <v>364</v>
      </c>
      <c r="O246" s="190" t="s">
        <v>365</v>
      </c>
      <c r="P246" s="191"/>
      <c r="Q246" s="190" t="s">
        <v>366</v>
      </c>
      <c r="R246" s="191"/>
      <c r="S246" s="190" t="s">
        <v>367</v>
      </c>
      <c r="T246" s="191"/>
      <c r="U246" s="192" t="s">
        <v>446</v>
      </c>
      <c r="V246" s="193"/>
      <c r="W246" s="138"/>
      <c r="X246" s="146" t="s">
        <v>515</v>
      </c>
      <c r="Y246" s="140"/>
    </row>
    <row r="247" spans="1:25" ht="16.2" thickBot="1" x14ac:dyDescent="0.35">
      <c r="A247" s="57" t="s">
        <v>370</v>
      </c>
      <c r="B247" s="121"/>
      <c r="C247" s="53">
        <v>1</v>
      </c>
      <c r="D247" s="54">
        <v>2</v>
      </c>
      <c r="E247" s="54">
        <v>3</v>
      </c>
      <c r="F247" s="54">
        <v>4</v>
      </c>
      <c r="G247" s="54">
        <v>5</v>
      </c>
      <c r="H247" s="54">
        <v>6</v>
      </c>
      <c r="I247" s="54">
        <v>7</v>
      </c>
      <c r="J247" s="54">
        <v>8</v>
      </c>
      <c r="K247" s="54">
        <v>9</v>
      </c>
      <c r="L247" s="55">
        <v>10</v>
      </c>
      <c r="M247" s="55">
        <v>11</v>
      </c>
      <c r="N247" s="56">
        <v>12</v>
      </c>
      <c r="O247" s="57" t="s">
        <v>371</v>
      </c>
      <c r="P247" s="58" t="s">
        <v>372</v>
      </c>
      <c r="Q247" s="59" t="s">
        <v>371</v>
      </c>
      <c r="R247" s="56" t="s">
        <v>372</v>
      </c>
      <c r="S247" s="59" t="s">
        <v>371</v>
      </c>
      <c r="T247" s="60" t="s">
        <v>372</v>
      </c>
      <c r="U247" s="194"/>
      <c r="V247" s="195"/>
      <c r="W247" s="139"/>
      <c r="X247" s="139"/>
      <c r="Y247" s="139"/>
    </row>
    <row r="248" spans="1:25" ht="15.6" x14ac:dyDescent="0.3">
      <c r="A248" s="127"/>
      <c r="B248" s="124">
        <v>1</v>
      </c>
      <c r="C248" s="64"/>
      <c r="D248" s="65"/>
      <c r="E248" s="65"/>
      <c r="F248" s="65"/>
      <c r="G248" s="65"/>
      <c r="H248" s="65"/>
      <c r="I248" s="65"/>
      <c r="J248" s="66"/>
      <c r="K248" s="66"/>
      <c r="L248" s="66"/>
      <c r="M248" s="66"/>
      <c r="N248" s="67"/>
      <c r="O248" s="68"/>
      <c r="P248" s="69"/>
      <c r="Q248" s="68"/>
      <c r="R248" s="69"/>
      <c r="S248" s="68"/>
      <c r="T248" s="70"/>
      <c r="U248" s="178"/>
      <c r="V248" s="179"/>
    </row>
    <row r="249" spans="1:25" ht="15.6" x14ac:dyDescent="0.3">
      <c r="A249" s="127"/>
      <c r="B249" s="125">
        <v>2</v>
      </c>
      <c r="C249" s="75"/>
      <c r="D249" s="76"/>
      <c r="E249" s="77"/>
      <c r="F249" s="77"/>
      <c r="G249" s="77"/>
      <c r="H249" s="77"/>
      <c r="I249" s="77"/>
      <c r="J249" s="78"/>
      <c r="K249" s="78"/>
      <c r="L249" s="78"/>
      <c r="M249" s="78"/>
      <c r="N249" s="67"/>
      <c r="O249" s="68"/>
      <c r="P249" s="69"/>
      <c r="Q249" s="68"/>
      <c r="R249" s="69"/>
      <c r="S249" s="68"/>
      <c r="T249" s="70"/>
      <c r="U249" s="178"/>
      <c r="V249" s="179"/>
    </row>
    <row r="250" spans="1:25" ht="15.6" x14ac:dyDescent="0.3">
      <c r="A250" s="127"/>
      <c r="B250" s="124">
        <v>3</v>
      </c>
      <c r="C250" s="75"/>
      <c r="D250" s="77"/>
      <c r="E250" s="76"/>
      <c r="F250" s="77"/>
      <c r="G250" s="77"/>
      <c r="H250" s="77"/>
      <c r="I250" s="77"/>
      <c r="J250" s="78"/>
      <c r="K250" s="78"/>
      <c r="L250" s="78"/>
      <c r="M250" s="78"/>
      <c r="N250" s="67"/>
      <c r="O250" s="68"/>
      <c r="P250" s="69"/>
      <c r="Q250" s="68"/>
      <c r="R250" s="69"/>
      <c r="S250" s="68"/>
      <c r="T250" s="70"/>
      <c r="U250" s="178"/>
      <c r="V250" s="179"/>
    </row>
    <row r="251" spans="1:25" ht="15.6" x14ac:dyDescent="0.3">
      <c r="A251" s="127"/>
      <c r="B251" s="125">
        <v>4</v>
      </c>
      <c r="C251" s="75"/>
      <c r="D251" s="77"/>
      <c r="E251" s="77"/>
      <c r="F251" s="76"/>
      <c r="G251" s="77"/>
      <c r="H251" s="77"/>
      <c r="I251" s="77"/>
      <c r="J251" s="78"/>
      <c r="K251" s="78"/>
      <c r="L251" s="78"/>
      <c r="M251" s="78"/>
      <c r="N251" s="67"/>
      <c r="O251" s="68"/>
      <c r="P251" s="69"/>
      <c r="Q251" s="68"/>
      <c r="R251" s="69"/>
      <c r="S251" s="68"/>
      <c r="T251" s="70"/>
      <c r="U251" s="178"/>
      <c r="V251" s="179"/>
    </row>
    <row r="252" spans="1:25" ht="15.6" x14ac:dyDescent="0.3">
      <c r="A252" s="127"/>
      <c r="B252" s="124">
        <v>5</v>
      </c>
      <c r="C252" s="75"/>
      <c r="D252" s="77"/>
      <c r="E252" s="77"/>
      <c r="F252" s="77"/>
      <c r="G252" s="76"/>
      <c r="H252" s="77"/>
      <c r="I252" s="77"/>
      <c r="J252" s="78"/>
      <c r="K252" s="78"/>
      <c r="L252" s="78"/>
      <c r="M252" s="78"/>
      <c r="N252" s="67"/>
      <c r="O252" s="68"/>
      <c r="P252" s="69"/>
      <c r="Q252" s="68"/>
      <c r="R252" s="69"/>
      <c r="S252" s="68"/>
      <c r="T252" s="70"/>
      <c r="U252" s="178"/>
      <c r="V252" s="179"/>
    </row>
    <row r="253" spans="1:25" ht="15.6" x14ac:dyDescent="0.3">
      <c r="A253" s="127"/>
      <c r="B253" s="125">
        <v>6</v>
      </c>
      <c r="C253" s="75"/>
      <c r="D253" s="77"/>
      <c r="E253" s="77"/>
      <c r="F253" s="77"/>
      <c r="G253" s="77"/>
      <c r="H253" s="76"/>
      <c r="I253" s="77"/>
      <c r="J253" s="78"/>
      <c r="K253" s="78"/>
      <c r="L253" s="78"/>
      <c r="M253" s="78"/>
      <c r="N253" s="67"/>
      <c r="O253" s="68"/>
      <c r="P253" s="69"/>
      <c r="Q253" s="68"/>
      <c r="R253" s="69"/>
      <c r="S253" s="68"/>
      <c r="T253" s="70"/>
      <c r="U253" s="178"/>
      <c r="V253" s="179"/>
    </row>
    <row r="254" spans="1:25" ht="15.6" x14ac:dyDescent="0.3">
      <c r="A254" s="127"/>
      <c r="B254" s="124">
        <v>7</v>
      </c>
      <c r="C254" s="75"/>
      <c r="D254" s="77"/>
      <c r="E254" s="77"/>
      <c r="F254" s="77"/>
      <c r="G254" s="77"/>
      <c r="H254" s="77"/>
      <c r="I254" s="76"/>
      <c r="J254" s="91"/>
      <c r="K254" s="91"/>
      <c r="L254" s="91"/>
      <c r="M254" s="91"/>
      <c r="N254" s="92"/>
      <c r="O254" s="68"/>
      <c r="P254" s="69"/>
      <c r="Q254" s="68"/>
      <c r="R254" s="69"/>
      <c r="S254" s="68"/>
      <c r="T254" s="70"/>
      <c r="U254" s="178"/>
      <c r="V254" s="179"/>
    </row>
    <row r="255" spans="1:25" ht="15.6" x14ac:dyDescent="0.3">
      <c r="A255" s="127"/>
      <c r="B255" s="125">
        <v>8</v>
      </c>
      <c r="C255" s="95"/>
      <c r="D255" s="96"/>
      <c r="E255" s="96"/>
      <c r="F255" s="96"/>
      <c r="G255" s="96"/>
      <c r="H255" s="96"/>
      <c r="I255" s="97"/>
      <c r="J255" s="98"/>
      <c r="K255" s="99"/>
      <c r="L255" s="99"/>
      <c r="M255" s="99"/>
      <c r="N255" s="92"/>
      <c r="O255" s="68"/>
      <c r="P255" s="69"/>
      <c r="Q255" s="68"/>
      <c r="R255" s="69"/>
      <c r="S255" s="68"/>
      <c r="T255" s="70"/>
      <c r="U255" s="178"/>
      <c r="V255" s="179"/>
    </row>
    <row r="256" spans="1:25" ht="15.6" x14ac:dyDescent="0.3">
      <c r="A256" s="127"/>
      <c r="B256" s="124">
        <v>9</v>
      </c>
      <c r="C256" s="95"/>
      <c r="D256" s="96"/>
      <c r="E256" s="96"/>
      <c r="F256" s="96"/>
      <c r="G256" s="96"/>
      <c r="H256" s="96"/>
      <c r="I256" s="97"/>
      <c r="J256" s="99"/>
      <c r="K256" s="98"/>
      <c r="L256" s="99"/>
      <c r="M256" s="99"/>
      <c r="N256" s="92"/>
      <c r="O256" s="68"/>
      <c r="P256" s="69"/>
      <c r="Q256" s="68"/>
      <c r="R256" s="69"/>
      <c r="S256" s="68"/>
      <c r="T256" s="70"/>
      <c r="U256" s="178"/>
      <c r="V256" s="179"/>
    </row>
    <row r="257" spans="1:25" ht="15.6" x14ac:dyDescent="0.3">
      <c r="A257" s="127"/>
      <c r="B257" s="125">
        <v>10</v>
      </c>
      <c r="C257" s="95"/>
      <c r="D257" s="96"/>
      <c r="E257" s="96"/>
      <c r="F257" s="96"/>
      <c r="G257" s="96"/>
      <c r="H257" s="96"/>
      <c r="I257" s="97"/>
      <c r="J257" s="99"/>
      <c r="K257" s="99"/>
      <c r="L257" s="98"/>
      <c r="M257" s="99"/>
      <c r="N257" s="92"/>
      <c r="O257" s="68"/>
      <c r="P257" s="69"/>
      <c r="Q257" s="68"/>
      <c r="R257" s="69"/>
      <c r="S257" s="68"/>
      <c r="T257" s="70"/>
      <c r="U257" s="178"/>
      <c r="V257" s="179"/>
    </row>
    <row r="258" spans="1:25" ht="15.6" x14ac:dyDescent="0.3">
      <c r="A258" s="127"/>
      <c r="B258" s="124">
        <v>11</v>
      </c>
      <c r="C258" s="95"/>
      <c r="D258" s="96"/>
      <c r="E258" s="96"/>
      <c r="F258" s="96"/>
      <c r="G258" s="96"/>
      <c r="H258" s="96"/>
      <c r="I258" s="97"/>
      <c r="J258" s="99"/>
      <c r="K258" s="99"/>
      <c r="L258" s="99"/>
      <c r="M258" s="98"/>
      <c r="N258" s="92"/>
      <c r="O258" s="68"/>
      <c r="P258" s="69"/>
      <c r="Q258" s="68"/>
      <c r="R258" s="69"/>
      <c r="S258" s="68"/>
      <c r="T258" s="70"/>
      <c r="U258" s="178"/>
      <c r="V258" s="179"/>
    </row>
    <row r="259" spans="1:25" ht="16.2" thickBot="1" x14ac:dyDescent="0.35">
      <c r="A259" s="129"/>
      <c r="B259" s="130">
        <v>12</v>
      </c>
      <c r="C259" s="105"/>
      <c r="D259" s="106"/>
      <c r="E259" s="106"/>
      <c r="F259" s="106"/>
      <c r="G259" s="106"/>
      <c r="H259" s="106"/>
      <c r="I259" s="106"/>
      <c r="J259" s="107"/>
      <c r="K259" s="107"/>
      <c r="L259" s="107"/>
      <c r="M259" s="107"/>
      <c r="N259" s="108"/>
      <c r="O259" s="109"/>
      <c r="P259" s="110"/>
      <c r="Q259" s="109"/>
      <c r="R259" s="110"/>
      <c r="S259" s="109"/>
      <c r="T259" s="111"/>
      <c r="U259" s="180"/>
      <c r="V259" s="181"/>
    </row>
    <row r="261" spans="1:25" x14ac:dyDescent="0.25">
      <c r="A261" s="84" t="s">
        <v>418</v>
      </c>
    </row>
    <row r="262" spans="1:25" x14ac:dyDescent="0.25">
      <c r="A262" s="119"/>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row>
    <row r="263" spans="1:25" x14ac:dyDescent="0.25">
      <c r="A263" s="84"/>
    </row>
    <row r="264" spans="1:25" x14ac:dyDescent="0.2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row>
    <row r="265" spans="1:25" ht="15" x14ac:dyDescent="0.25">
      <c r="A265" s="90"/>
      <c r="H265" s="90"/>
      <c r="I265" s="90"/>
      <c r="J265" s="90"/>
      <c r="K265" s="90"/>
      <c r="L265" s="90"/>
      <c r="M265" s="90"/>
      <c r="N265" s="90"/>
      <c r="O265" s="90"/>
      <c r="P265" s="102"/>
      <c r="Q265" s="62"/>
    </row>
    <row r="266" spans="1:25" ht="15" x14ac:dyDescent="0.25">
      <c r="B266" s="84"/>
      <c r="C266" s="84"/>
      <c r="D266" s="84"/>
      <c r="P266" s="102"/>
      <c r="Q266" s="62"/>
    </row>
    <row r="269" spans="1:25" ht="22.8" x14ac:dyDescent="0.4">
      <c r="A269" s="120" t="s">
        <v>492</v>
      </c>
    </row>
    <row r="270" spans="1:25" ht="13.8" thickBot="1" x14ac:dyDescent="0.3"/>
    <row r="271" spans="1:25" ht="100.05" customHeight="1" thickBot="1" x14ac:dyDescent="0.55000000000000004">
      <c r="A271" s="182" t="str">
        <f>CONCATENATE(AH12,"                ",AG12)</f>
        <v>SABEL                groot wapen</v>
      </c>
      <c r="B271" s="183"/>
      <c r="C271" s="184" t="str">
        <f>CONCATENATE(AE12,"                     ", AF12)</f>
        <v>LOPER                      gemengd elek./mech.</v>
      </c>
      <c r="D271" s="185"/>
      <c r="E271" s="186"/>
      <c r="F271" s="186"/>
      <c r="G271" s="186"/>
      <c r="H271" s="186"/>
      <c r="I271" s="186"/>
      <c r="J271" s="186"/>
      <c r="K271" s="187"/>
      <c r="L271" s="188">
        <f>AC12</f>
        <v>0</v>
      </c>
      <c r="M271" s="189"/>
      <c r="N271" s="50" t="s">
        <v>364</v>
      </c>
      <c r="O271" s="190" t="s">
        <v>365</v>
      </c>
      <c r="P271" s="191"/>
      <c r="Q271" s="190" t="s">
        <v>366</v>
      </c>
      <c r="R271" s="191"/>
      <c r="S271" s="190" t="s">
        <v>367</v>
      </c>
      <c r="T271" s="191"/>
      <c r="U271" s="192" t="s">
        <v>446</v>
      </c>
      <c r="V271" s="193"/>
      <c r="W271" s="138"/>
      <c r="X271" s="146" t="s">
        <v>517</v>
      </c>
      <c r="Y271" s="140"/>
    </row>
    <row r="272" spans="1:25" ht="16.2" thickBot="1" x14ac:dyDescent="0.35">
      <c r="A272" s="57" t="s">
        <v>370</v>
      </c>
      <c r="B272" s="121"/>
      <c r="C272" s="53">
        <v>1</v>
      </c>
      <c r="D272" s="54">
        <v>2</v>
      </c>
      <c r="E272" s="54">
        <v>3</v>
      </c>
      <c r="F272" s="54">
        <v>4</v>
      </c>
      <c r="G272" s="54">
        <v>5</v>
      </c>
      <c r="H272" s="54">
        <v>6</v>
      </c>
      <c r="I272" s="54">
        <v>7</v>
      </c>
      <c r="J272" s="54">
        <v>8</v>
      </c>
      <c r="K272" s="54">
        <v>9</v>
      </c>
      <c r="L272" s="55">
        <v>10</v>
      </c>
      <c r="M272" s="55">
        <v>11</v>
      </c>
      <c r="N272" s="56">
        <v>12</v>
      </c>
      <c r="O272" s="57" t="s">
        <v>371</v>
      </c>
      <c r="P272" s="58" t="s">
        <v>372</v>
      </c>
      <c r="Q272" s="59" t="s">
        <v>371</v>
      </c>
      <c r="R272" s="56" t="s">
        <v>372</v>
      </c>
      <c r="S272" s="59" t="s">
        <v>371</v>
      </c>
      <c r="T272" s="60" t="s">
        <v>372</v>
      </c>
      <c r="U272" s="194"/>
      <c r="V272" s="195"/>
      <c r="W272" s="139"/>
      <c r="X272" s="139"/>
      <c r="Y272" s="139"/>
    </row>
    <row r="273" spans="1:25" ht="15.6" x14ac:dyDescent="0.3">
      <c r="A273" s="127"/>
      <c r="B273" s="124">
        <v>1</v>
      </c>
      <c r="C273" s="64"/>
      <c r="D273" s="65"/>
      <c r="E273" s="65"/>
      <c r="F273" s="65"/>
      <c r="G273" s="65"/>
      <c r="H273" s="65"/>
      <c r="I273" s="65"/>
      <c r="J273" s="66"/>
      <c r="K273" s="66"/>
      <c r="L273" s="66"/>
      <c r="M273" s="66"/>
      <c r="N273" s="67"/>
      <c r="O273" s="68"/>
      <c r="P273" s="69"/>
      <c r="Q273" s="68"/>
      <c r="R273" s="69"/>
      <c r="S273" s="68"/>
      <c r="T273" s="70"/>
      <c r="U273" s="178"/>
      <c r="V273" s="179"/>
    </row>
    <row r="274" spans="1:25" ht="15.6" x14ac:dyDescent="0.3">
      <c r="A274" s="127"/>
      <c r="B274" s="125">
        <v>2</v>
      </c>
      <c r="C274" s="75"/>
      <c r="D274" s="76"/>
      <c r="E274" s="77"/>
      <c r="F274" s="77"/>
      <c r="G274" s="77"/>
      <c r="H274" s="77"/>
      <c r="I274" s="77"/>
      <c r="J274" s="78"/>
      <c r="K274" s="78"/>
      <c r="L274" s="78"/>
      <c r="M274" s="78"/>
      <c r="N274" s="67"/>
      <c r="O274" s="68"/>
      <c r="P274" s="69"/>
      <c r="Q274" s="68"/>
      <c r="R274" s="69"/>
      <c r="S274" s="68"/>
      <c r="T274" s="70"/>
      <c r="U274" s="178"/>
      <c r="V274" s="179"/>
    </row>
    <row r="275" spans="1:25" ht="15.6" x14ac:dyDescent="0.3">
      <c r="A275" s="127"/>
      <c r="B275" s="124">
        <v>3</v>
      </c>
      <c r="C275" s="75"/>
      <c r="D275" s="77"/>
      <c r="E275" s="76"/>
      <c r="F275" s="77"/>
      <c r="G275" s="77"/>
      <c r="H275" s="77"/>
      <c r="I275" s="77"/>
      <c r="J275" s="78"/>
      <c r="K275" s="78"/>
      <c r="L275" s="78"/>
      <c r="M275" s="78"/>
      <c r="N275" s="67"/>
      <c r="O275" s="68"/>
      <c r="P275" s="69"/>
      <c r="Q275" s="68"/>
      <c r="R275" s="69"/>
      <c r="S275" s="68"/>
      <c r="T275" s="70"/>
      <c r="U275" s="178"/>
      <c r="V275" s="179"/>
    </row>
    <row r="276" spans="1:25" ht="15.6" x14ac:dyDescent="0.3">
      <c r="A276" s="127"/>
      <c r="B276" s="125">
        <v>4</v>
      </c>
      <c r="C276" s="75"/>
      <c r="D276" s="77"/>
      <c r="E276" s="77"/>
      <c r="F276" s="76"/>
      <c r="G276" s="77"/>
      <c r="H276" s="77"/>
      <c r="I276" s="77"/>
      <c r="J276" s="78"/>
      <c r="K276" s="78"/>
      <c r="L276" s="78"/>
      <c r="M276" s="78"/>
      <c r="N276" s="67"/>
      <c r="O276" s="68"/>
      <c r="P276" s="69"/>
      <c r="Q276" s="68"/>
      <c r="R276" s="69"/>
      <c r="S276" s="68"/>
      <c r="T276" s="70"/>
      <c r="U276" s="178"/>
      <c r="V276" s="179"/>
    </row>
    <row r="277" spans="1:25" ht="15.6" x14ac:dyDescent="0.3">
      <c r="A277" s="127"/>
      <c r="B277" s="124">
        <v>5</v>
      </c>
      <c r="C277" s="75"/>
      <c r="D277" s="77"/>
      <c r="E277" s="77"/>
      <c r="F277" s="77"/>
      <c r="G277" s="76"/>
      <c r="H277" s="77"/>
      <c r="I277" s="77"/>
      <c r="J277" s="78"/>
      <c r="K277" s="78"/>
      <c r="L277" s="78"/>
      <c r="M277" s="78"/>
      <c r="N277" s="67"/>
      <c r="O277" s="68"/>
      <c r="P277" s="69"/>
      <c r="Q277" s="68"/>
      <c r="R277" s="69"/>
      <c r="S277" s="68"/>
      <c r="T277" s="70"/>
      <c r="U277" s="178"/>
      <c r="V277" s="179"/>
    </row>
    <row r="278" spans="1:25" ht="15.6" x14ac:dyDescent="0.3">
      <c r="A278" s="127"/>
      <c r="B278" s="125">
        <v>6</v>
      </c>
      <c r="C278" s="75"/>
      <c r="D278" s="77"/>
      <c r="E278" s="77"/>
      <c r="F278" s="77"/>
      <c r="G278" s="77"/>
      <c r="H278" s="76"/>
      <c r="I278" s="77"/>
      <c r="J278" s="78"/>
      <c r="K278" s="78"/>
      <c r="L278" s="78"/>
      <c r="M278" s="78"/>
      <c r="N278" s="67"/>
      <c r="O278" s="68"/>
      <c r="P278" s="69"/>
      <c r="Q278" s="68"/>
      <c r="R278" s="69"/>
      <c r="S278" s="68"/>
      <c r="T278" s="70"/>
      <c r="U278" s="178"/>
      <c r="V278" s="179"/>
    </row>
    <row r="279" spans="1:25" ht="15.6" x14ac:dyDescent="0.3">
      <c r="A279" s="127"/>
      <c r="B279" s="124">
        <v>7</v>
      </c>
      <c r="C279" s="75"/>
      <c r="D279" s="77"/>
      <c r="E279" s="77"/>
      <c r="F279" s="77"/>
      <c r="G279" s="77"/>
      <c r="H279" s="77"/>
      <c r="I279" s="76"/>
      <c r="J279" s="91"/>
      <c r="K279" s="91"/>
      <c r="L279" s="91"/>
      <c r="M279" s="91"/>
      <c r="N279" s="92"/>
      <c r="O279" s="68"/>
      <c r="P279" s="69"/>
      <c r="Q279" s="68"/>
      <c r="R279" s="69"/>
      <c r="S279" s="68"/>
      <c r="T279" s="70"/>
      <c r="U279" s="178"/>
      <c r="V279" s="179"/>
    </row>
    <row r="280" spans="1:25" ht="15.6" x14ac:dyDescent="0.3">
      <c r="A280" s="127"/>
      <c r="B280" s="125">
        <v>8</v>
      </c>
      <c r="C280" s="95"/>
      <c r="D280" s="96"/>
      <c r="E280" s="96"/>
      <c r="F280" s="96"/>
      <c r="G280" s="96"/>
      <c r="H280" s="96"/>
      <c r="I280" s="97"/>
      <c r="J280" s="98"/>
      <c r="K280" s="99"/>
      <c r="L280" s="99"/>
      <c r="M280" s="99"/>
      <c r="N280" s="92"/>
      <c r="O280" s="68"/>
      <c r="P280" s="69"/>
      <c r="Q280" s="68"/>
      <c r="R280" s="69"/>
      <c r="S280" s="68"/>
      <c r="T280" s="70"/>
      <c r="U280" s="178"/>
      <c r="V280" s="179"/>
    </row>
    <row r="281" spans="1:25" ht="15.6" x14ac:dyDescent="0.3">
      <c r="A281" s="127"/>
      <c r="B281" s="124">
        <v>9</v>
      </c>
      <c r="C281" s="95"/>
      <c r="D281" s="96"/>
      <c r="E281" s="96"/>
      <c r="F281" s="96"/>
      <c r="G281" s="96"/>
      <c r="H281" s="96"/>
      <c r="I281" s="97"/>
      <c r="J281" s="99"/>
      <c r="K281" s="98"/>
      <c r="L281" s="99"/>
      <c r="M281" s="99"/>
      <c r="N281" s="92"/>
      <c r="O281" s="68"/>
      <c r="P281" s="69"/>
      <c r="Q281" s="68"/>
      <c r="R281" s="69"/>
      <c r="S281" s="68"/>
      <c r="T281" s="70"/>
      <c r="U281" s="178"/>
      <c r="V281" s="179"/>
    </row>
    <row r="282" spans="1:25" ht="15.6" x14ac:dyDescent="0.3">
      <c r="A282" s="127"/>
      <c r="B282" s="125">
        <v>10</v>
      </c>
      <c r="C282" s="95"/>
      <c r="D282" s="96"/>
      <c r="E282" s="96"/>
      <c r="F282" s="96"/>
      <c r="G282" s="96"/>
      <c r="H282" s="96"/>
      <c r="I282" s="97"/>
      <c r="J282" s="99"/>
      <c r="K282" s="99"/>
      <c r="L282" s="98"/>
      <c r="M282" s="99"/>
      <c r="N282" s="92"/>
      <c r="O282" s="68"/>
      <c r="P282" s="69"/>
      <c r="Q282" s="68"/>
      <c r="R282" s="69"/>
      <c r="S282" s="68"/>
      <c r="T282" s="70"/>
      <c r="U282" s="178"/>
      <c r="V282" s="179"/>
    </row>
    <row r="283" spans="1:25" ht="15.6" x14ac:dyDescent="0.3">
      <c r="A283" s="127"/>
      <c r="B283" s="124">
        <v>11</v>
      </c>
      <c r="C283" s="95"/>
      <c r="D283" s="96"/>
      <c r="E283" s="96"/>
      <c r="F283" s="96"/>
      <c r="G283" s="96"/>
      <c r="H283" s="96"/>
      <c r="I283" s="97"/>
      <c r="J283" s="99"/>
      <c r="K283" s="99"/>
      <c r="L283" s="99"/>
      <c r="M283" s="98"/>
      <c r="N283" s="92"/>
      <c r="O283" s="68"/>
      <c r="P283" s="69"/>
      <c r="Q283" s="68"/>
      <c r="R283" s="69"/>
      <c r="S283" s="68"/>
      <c r="T283" s="70"/>
      <c r="U283" s="178"/>
      <c r="V283" s="179"/>
    </row>
    <row r="284" spans="1:25" ht="16.2" thickBot="1" x14ac:dyDescent="0.35">
      <c r="A284" s="129"/>
      <c r="B284" s="130">
        <v>12</v>
      </c>
      <c r="C284" s="105"/>
      <c r="D284" s="106"/>
      <c r="E284" s="106"/>
      <c r="F284" s="106"/>
      <c r="G284" s="106"/>
      <c r="H284" s="106"/>
      <c r="I284" s="106"/>
      <c r="J284" s="107"/>
      <c r="K284" s="107"/>
      <c r="L284" s="107"/>
      <c r="M284" s="107"/>
      <c r="N284" s="108"/>
      <c r="O284" s="109"/>
      <c r="P284" s="110"/>
      <c r="Q284" s="109"/>
      <c r="R284" s="110"/>
      <c r="S284" s="109"/>
      <c r="T284" s="111"/>
      <c r="U284" s="180"/>
      <c r="V284" s="181"/>
    </row>
    <row r="286" spans="1:25" x14ac:dyDescent="0.25">
      <c r="A286" s="84" t="s">
        <v>418</v>
      </c>
    </row>
    <row r="287" spans="1:25" x14ac:dyDescent="0.25">
      <c r="A287" s="131"/>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row>
    <row r="288" spans="1:25" ht="15" x14ac:dyDescent="0.25">
      <c r="A288" s="90"/>
      <c r="P288" s="102"/>
      <c r="Q288" s="62"/>
    </row>
    <row r="289" spans="1:25" x14ac:dyDescent="0.25">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row>
    <row r="291" spans="1:25" x14ac:dyDescent="0.25">
      <c r="B291" s="84"/>
      <c r="C291" s="84"/>
      <c r="D291" s="84"/>
      <c r="E291" s="84"/>
      <c r="F291" s="84"/>
      <c r="G291" s="84"/>
      <c r="H291" s="84"/>
      <c r="I291" s="84"/>
      <c r="J291" s="84"/>
      <c r="K291" s="84"/>
      <c r="L291" s="84"/>
      <c r="M291" s="84"/>
      <c r="N291" s="84"/>
    </row>
    <row r="294" spans="1:25" ht="22.8" x14ac:dyDescent="0.4">
      <c r="A294" s="120" t="s">
        <v>492</v>
      </c>
    </row>
    <row r="295" spans="1:25" ht="13.8" thickBot="1" x14ac:dyDescent="0.3"/>
    <row r="296" spans="1:25" ht="100.05" customHeight="1" thickBot="1" x14ac:dyDescent="0.55000000000000004">
      <c r="A296" s="182" t="str">
        <f>CONCATENATE(AH13,"                ",AG13)</f>
        <v>SABEL                groot wapen</v>
      </c>
      <c r="B296" s="183"/>
      <c r="C296" s="184" t="str">
        <f>CONCATENATE(AE13,"                     ", AF13)</f>
        <v>LOPER                      gemengd elek./mech.</v>
      </c>
      <c r="D296" s="185"/>
      <c r="E296" s="186"/>
      <c r="F296" s="186"/>
      <c r="G296" s="186"/>
      <c r="H296" s="186"/>
      <c r="I296" s="186"/>
      <c r="J296" s="186"/>
      <c r="K296" s="187"/>
      <c r="L296" s="188">
        <f>AC13</f>
        <v>0</v>
      </c>
      <c r="M296" s="189"/>
      <c r="N296" s="50" t="s">
        <v>364</v>
      </c>
      <c r="O296" s="190" t="s">
        <v>365</v>
      </c>
      <c r="P296" s="191"/>
      <c r="Q296" s="190" t="s">
        <v>366</v>
      </c>
      <c r="R296" s="191"/>
      <c r="S296" s="190" t="s">
        <v>367</v>
      </c>
      <c r="T296" s="191"/>
      <c r="U296" s="192" t="s">
        <v>446</v>
      </c>
      <c r="V296" s="193"/>
      <c r="W296" s="138"/>
      <c r="X296" s="146" t="s">
        <v>518</v>
      </c>
      <c r="Y296" s="140"/>
    </row>
    <row r="297" spans="1:25" ht="16.2" thickBot="1" x14ac:dyDescent="0.35">
      <c r="A297" s="57" t="s">
        <v>370</v>
      </c>
      <c r="B297" s="121"/>
      <c r="C297" s="53">
        <v>1</v>
      </c>
      <c r="D297" s="54">
        <v>2</v>
      </c>
      <c r="E297" s="54">
        <v>3</v>
      </c>
      <c r="F297" s="54">
        <v>4</v>
      </c>
      <c r="G297" s="54">
        <v>5</v>
      </c>
      <c r="H297" s="54">
        <v>6</v>
      </c>
      <c r="I297" s="54">
        <v>7</v>
      </c>
      <c r="J297" s="54">
        <v>8</v>
      </c>
      <c r="K297" s="54">
        <v>9</v>
      </c>
      <c r="L297" s="55">
        <v>10</v>
      </c>
      <c r="M297" s="55">
        <v>11</v>
      </c>
      <c r="N297" s="56">
        <v>12</v>
      </c>
      <c r="O297" s="57" t="s">
        <v>371</v>
      </c>
      <c r="P297" s="58" t="s">
        <v>372</v>
      </c>
      <c r="Q297" s="59" t="s">
        <v>371</v>
      </c>
      <c r="R297" s="56" t="s">
        <v>372</v>
      </c>
      <c r="S297" s="59" t="s">
        <v>371</v>
      </c>
      <c r="T297" s="60" t="s">
        <v>372</v>
      </c>
      <c r="U297" s="194"/>
      <c r="V297" s="195"/>
      <c r="W297" s="139"/>
      <c r="X297" s="139"/>
      <c r="Y297" s="139"/>
    </row>
    <row r="298" spans="1:25" ht="15.6" x14ac:dyDescent="0.3">
      <c r="A298" s="127"/>
      <c r="B298" s="124">
        <v>1</v>
      </c>
      <c r="C298" s="64"/>
      <c r="D298" s="65"/>
      <c r="E298" s="65"/>
      <c r="F298" s="65"/>
      <c r="G298" s="65"/>
      <c r="H298" s="65"/>
      <c r="I298" s="65"/>
      <c r="J298" s="66"/>
      <c r="K298" s="66"/>
      <c r="L298" s="66"/>
      <c r="M298" s="66"/>
      <c r="N298" s="67"/>
      <c r="O298" s="68"/>
      <c r="P298" s="69"/>
      <c r="Q298" s="68"/>
      <c r="R298" s="69"/>
      <c r="S298" s="68"/>
      <c r="T298" s="70"/>
      <c r="U298" s="178"/>
      <c r="V298" s="179"/>
    </row>
    <row r="299" spans="1:25" ht="15.6" x14ac:dyDescent="0.3">
      <c r="A299" s="127"/>
      <c r="B299" s="125">
        <v>2</v>
      </c>
      <c r="C299" s="75"/>
      <c r="D299" s="76"/>
      <c r="E299" s="77"/>
      <c r="F299" s="77"/>
      <c r="G299" s="77"/>
      <c r="H299" s="77"/>
      <c r="I299" s="77"/>
      <c r="J299" s="78"/>
      <c r="K299" s="78"/>
      <c r="L299" s="78"/>
      <c r="M299" s="78"/>
      <c r="N299" s="67"/>
      <c r="O299" s="68"/>
      <c r="P299" s="69"/>
      <c r="Q299" s="68"/>
      <c r="R299" s="69"/>
      <c r="S299" s="68"/>
      <c r="T299" s="70"/>
      <c r="U299" s="178"/>
      <c r="V299" s="179"/>
    </row>
    <row r="300" spans="1:25" ht="15.6" x14ac:dyDescent="0.3">
      <c r="A300" s="127"/>
      <c r="B300" s="124">
        <v>3</v>
      </c>
      <c r="C300" s="75"/>
      <c r="D300" s="77"/>
      <c r="E300" s="76"/>
      <c r="F300" s="77"/>
      <c r="G300" s="77"/>
      <c r="H300" s="77"/>
      <c r="I300" s="77"/>
      <c r="J300" s="78"/>
      <c r="K300" s="78"/>
      <c r="L300" s="78"/>
      <c r="M300" s="78"/>
      <c r="N300" s="67"/>
      <c r="O300" s="68"/>
      <c r="P300" s="69"/>
      <c r="Q300" s="68"/>
      <c r="R300" s="69"/>
      <c r="S300" s="68"/>
      <c r="T300" s="70"/>
      <c r="U300" s="178"/>
      <c r="V300" s="179"/>
    </row>
    <row r="301" spans="1:25" ht="15.6" x14ac:dyDescent="0.3">
      <c r="A301" s="127"/>
      <c r="B301" s="125">
        <v>4</v>
      </c>
      <c r="C301" s="75"/>
      <c r="D301" s="77"/>
      <c r="E301" s="77"/>
      <c r="F301" s="76"/>
      <c r="G301" s="77"/>
      <c r="H301" s="77"/>
      <c r="I301" s="77"/>
      <c r="J301" s="78"/>
      <c r="K301" s="78"/>
      <c r="L301" s="78"/>
      <c r="M301" s="78"/>
      <c r="N301" s="67"/>
      <c r="O301" s="68"/>
      <c r="P301" s="69"/>
      <c r="Q301" s="68"/>
      <c r="R301" s="69"/>
      <c r="S301" s="68"/>
      <c r="T301" s="70"/>
      <c r="U301" s="178"/>
      <c r="V301" s="179"/>
    </row>
    <row r="302" spans="1:25" ht="15.6" x14ac:dyDescent="0.3">
      <c r="A302" s="127"/>
      <c r="B302" s="124">
        <v>5</v>
      </c>
      <c r="C302" s="75"/>
      <c r="D302" s="77"/>
      <c r="E302" s="77"/>
      <c r="F302" s="77"/>
      <c r="G302" s="76"/>
      <c r="H302" s="77"/>
      <c r="I302" s="77"/>
      <c r="J302" s="78"/>
      <c r="K302" s="78"/>
      <c r="L302" s="78"/>
      <c r="M302" s="78"/>
      <c r="N302" s="67"/>
      <c r="O302" s="68"/>
      <c r="P302" s="69"/>
      <c r="Q302" s="68"/>
      <c r="R302" s="69"/>
      <c r="S302" s="68"/>
      <c r="T302" s="70"/>
      <c r="U302" s="178"/>
      <c r="V302" s="179"/>
    </row>
    <row r="303" spans="1:25" ht="15.6" x14ac:dyDescent="0.3">
      <c r="A303" s="127"/>
      <c r="B303" s="125">
        <v>6</v>
      </c>
      <c r="C303" s="75"/>
      <c r="D303" s="77"/>
      <c r="E303" s="77"/>
      <c r="F303" s="77"/>
      <c r="G303" s="77"/>
      <c r="H303" s="76"/>
      <c r="I303" s="77"/>
      <c r="J303" s="78"/>
      <c r="K303" s="78"/>
      <c r="L303" s="78"/>
      <c r="M303" s="78"/>
      <c r="N303" s="67"/>
      <c r="O303" s="68"/>
      <c r="P303" s="69"/>
      <c r="Q303" s="68"/>
      <c r="R303" s="69"/>
      <c r="S303" s="68"/>
      <c r="T303" s="70"/>
      <c r="U303" s="178"/>
      <c r="V303" s="179"/>
    </row>
    <row r="304" spans="1:25" ht="15.6" x14ac:dyDescent="0.3">
      <c r="A304" s="127"/>
      <c r="B304" s="124">
        <v>7</v>
      </c>
      <c r="C304" s="75"/>
      <c r="D304" s="77"/>
      <c r="E304" s="77"/>
      <c r="F304" s="77"/>
      <c r="G304" s="77"/>
      <c r="H304" s="77"/>
      <c r="I304" s="76"/>
      <c r="J304" s="91"/>
      <c r="K304" s="91"/>
      <c r="L304" s="91"/>
      <c r="M304" s="91"/>
      <c r="N304" s="92"/>
      <c r="O304" s="68"/>
      <c r="P304" s="69"/>
      <c r="Q304" s="68"/>
      <c r="R304" s="69"/>
      <c r="S304" s="68"/>
      <c r="T304" s="70"/>
      <c r="U304" s="178"/>
      <c r="V304" s="179"/>
    </row>
    <row r="305" spans="1:25" ht="15.6" x14ac:dyDescent="0.3">
      <c r="A305" s="127"/>
      <c r="B305" s="125">
        <v>8</v>
      </c>
      <c r="C305" s="95"/>
      <c r="D305" s="96"/>
      <c r="E305" s="96"/>
      <c r="F305" s="96"/>
      <c r="G305" s="96"/>
      <c r="H305" s="96"/>
      <c r="I305" s="97"/>
      <c r="J305" s="98"/>
      <c r="K305" s="99"/>
      <c r="L305" s="99"/>
      <c r="M305" s="99"/>
      <c r="N305" s="92"/>
      <c r="O305" s="68"/>
      <c r="P305" s="69"/>
      <c r="Q305" s="68"/>
      <c r="R305" s="69"/>
      <c r="S305" s="68"/>
      <c r="T305" s="70"/>
      <c r="U305" s="178"/>
      <c r="V305" s="179"/>
    </row>
    <row r="306" spans="1:25" ht="15.6" x14ac:dyDescent="0.3">
      <c r="A306" s="127"/>
      <c r="B306" s="124">
        <v>9</v>
      </c>
      <c r="C306" s="95"/>
      <c r="D306" s="96"/>
      <c r="E306" s="96"/>
      <c r="F306" s="96"/>
      <c r="G306" s="96"/>
      <c r="H306" s="96"/>
      <c r="I306" s="97"/>
      <c r="J306" s="99"/>
      <c r="K306" s="98"/>
      <c r="L306" s="99"/>
      <c r="M306" s="99"/>
      <c r="N306" s="92"/>
      <c r="O306" s="68"/>
      <c r="P306" s="69"/>
      <c r="Q306" s="68"/>
      <c r="R306" s="69"/>
      <c r="S306" s="68"/>
      <c r="T306" s="70"/>
      <c r="U306" s="178"/>
      <c r="V306" s="179"/>
    </row>
    <row r="307" spans="1:25" ht="15.6" x14ac:dyDescent="0.3">
      <c r="A307" s="127"/>
      <c r="B307" s="125">
        <v>10</v>
      </c>
      <c r="C307" s="95"/>
      <c r="D307" s="96"/>
      <c r="E307" s="96"/>
      <c r="F307" s="96"/>
      <c r="G307" s="96"/>
      <c r="H307" s="96"/>
      <c r="I307" s="97"/>
      <c r="J307" s="99"/>
      <c r="K307" s="99"/>
      <c r="L307" s="98"/>
      <c r="M307" s="99"/>
      <c r="N307" s="92"/>
      <c r="O307" s="68"/>
      <c r="P307" s="69"/>
      <c r="Q307" s="68"/>
      <c r="R307" s="69"/>
      <c r="S307" s="68"/>
      <c r="T307" s="70"/>
      <c r="U307" s="178"/>
      <c r="V307" s="179"/>
    </row>
    <row r="308" spans="1:25" ht="15.6" x14ac:dyDescent="0.3">
      <c r="A308" s="127"/>
      <c r="B308" s="124">
        <v>11</v>
      </c>
      <c r="C308" s="95"/>
      <c r="D308" s="96"/>
      <c r="E308" s="96"/>
      <c r="F308" s="96"/>
      <c r="G308" s="96"/>
      <c r="H308" s="96"/>
      <c r="I308" s="97"/>
      <c r="J308" s="99"/>
      <c r="K308" s="99"/>
      <c r="L308" s="99"/>
      <c r="M308" s="98"/>
      <c r="N308" s="92"/>
      <c r="O308" s="68"/>
      <c r="P308" s="69"/>
      <c r="Q308" s="68"/>
      <c r="R308" s="69"/>
      <c r="S308" s="68"/>
      <c r="T308" s="70"/>
      <c r="U308" s="178"/>
      <c r="V308" s="179"/>
    </row>
    <row r="309" spans="1:25" ht="16.2" thickBot="1" x14ac:dyDescent="0.35">
      <c r="A309" s="129"/>
      <c r="B309" s="130">
        <v>12</v>
      </c>
      <c r="C309" s="105"/>
      <c r="D309" s="106"/>
      <c r="E309" s="106"/>
      <c r="F309" s="106"/>
      <c r="G309" s="106"/>
      <c r="H309" s="106"/>
      <c r="I309" s="106"/>
      <c r="J309" s="107"/>
      <c r="K309" s="107"/>
      <c r="L309" s="107"/>
      <c r="M309" s="107"/>
      <c r="N309" s="108"/>
      <c r="O309" s="109"/>
      <c r="P309" s="110"/>
      <c r="Q309" s="109"/>
      <c r="R309" s="110"/>
      <c r="S309" s="109"/>
      <c r="T309" s="111"/>
      <c r="U309" s="180"/>
      <c r="V309" s="181"/>
    </row>
    <row r="311" spans="1:25" x14ac:dyDescent="0.25">
      <c r="A311" s="84" t="s">
        <v>418</v>
      </c>
    </row>
    <row r="312" spans="1:25" x14ac:dyDescent="0.25">
      <c r="A312" s="119"/>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row>
    <row r="313" spans="1:25" x14ac:dyDescent="0.25">
      <c r="A313" s="84"/>
    </row>
    <row r="314" spans="1:25" x14ac:dyDescent="0.25">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row>
    <row r="315" spans="1:25" x14ac:dyDescent="0.25">
      <c r="A315" s="90"/>
    </row>
    <row r="316" spans="1:25" x14ac:dyDescent="0.25">
      <c r="A316" s="90"/>
      <c r="B316" s="84"/>
      <c r="C316" s="84"/>
      <c r="D316" s="84"/>
      <c r="E316" s="84"/>
      <c r="F316" s="84"/>
      <c r="G316" s="84"/>
      <c r="H316" s="84"/>
      <c r="I316" s="84"/>
      <c r="J316" s="84"/>
      <c r="K316" s="84"/>
      <c r="L316" s="84"/>
      <c r="M316" s="84"/>
      <c r="N316" s="84"/>
      <c r="O316" s="84"/>
      <c r="P316" s="84"/>
      <c r="Q316" s="84"/>
      <c r="R316" s="84"/>
      <c r="S316" s="84"/>
      <c r="T316" s="84"/>
      <c r="U316" s="84"/>
      <c r="V316" s="84"/>
    </row>
    <row r="318" spans="1:25" x14ac:dyDescent="0.25">
      <c r="B318" s="84"/>
      <c r="C318" s="84"/>
      <c r="D318" s="84"/>
    </row>
    <row r="319" spans="1:25" ht="22.8" x14ac:dyDescent="0.4">
      <c r="A319" s="120" t="s">
        <v>492</v>
      </c>
    </row>
    <row r="320" spans="1:25" ht="13.8" thickBot="1" x14ac:dyDescent="0.3"/>
    <row r="321" spans="1:25" ht="100.05" customHeight="1" thickBot="1" x14ac:dyDescent="0.55000000000000004">
      <c r="A321" s="182" t="str">
        <f>CONCATENATE(AH14,"                ",AG14)</f>
        <v>SABEL                groot wapen</v>
      </c>
      <c r="B321" s="183"/>
      <c r="C321" s="184" t="str">
        <f>CONCATENATE(AE14,"                     ", AF14)</f>
        <v>LOPER                      gemengd elek./mech.</v>
      </c>
      <c r="D321" s="185"/>
      <c r="E321" s="186"/>
      <c r="F321" s="186"/>
      <c r="G321" s="186"/>
      <c r="H321" s="186"/>
      <c r="I321" s="186"/>
      <c r="J321" s="186"/>
      <c r="K321" s="187"/>
      <c r="L321" s="188">
        <f>AC14</f>
        <v>0</v>
      </c>
      <c r="M321" s="189"/>
      <c r="N321" s="50" t="s">
        <v>364</v>
      </c>
      <c r="O321" s="190" t="s">
        <v>365</v>
      </c>
      <c r="P321" s="191"/>
      <c r="Q321" s="190" t="s">
        <v>366</v>
      </c>
      <c r="R321" s="191"/>
      <c r="S321" s="190" t="s">
        <v>367</v>
      </c>
      <c r="T321" s="191"/>
      <c r="U321" s="192" t="s">
        <v>446</v>
      </c>
      <c r="V321" s="193"/>
      <c r="W321" s="138"/>
      <c r="X321" s="146" t="s">
        <v>519</v>
      </c>
      <c r="Y321" s="140"/>
    </row>
    <row r="322" spans="1:25" ht="16.2" thickBot="1" x14ac:dyDescent="0.35">
      <c r="A322" s="57" t="s">
        <v>370</v>
      </c>
      <c r="B322" s="121"/>
      <c r="C322" s="53">
        <v>1</v>
      </c>
      <c r="D322" s="54">
        <v>2</v>
      </c>
      <c r="E322" s="54">
        <v>3</v>
      </c>
      <c r="F322" s="54">
        <v>4</v>
      </c>
      <c r="G322" s="54">
        <v>5</v>
      </c>
      <c r="H322" s="54">
        <v>6</v>
      </c>
      <c r="I322" s="54">
        <v>7</v>
      </c>
      <c r="J322" s="54">
        <v>8</v>
      </c>
      <c r="K322" s="54">
        <v>9</v>
      </c>
      <c r="L322" s="55">
        <v>10</v>
      </c>
      <c r="M322" s="55">
        <v>11</v>
      </c>
      <c r="N322" s="56">
        <v>12</v>
      </c>
      <c r="O322" s="57" t="s">
        <v>371</v>
      </c>
      <c r="P322" s="58" t="s">
        <v>372</v>
      </c>
      <c r="Q322" s="59" t="s">
        <v>371</v>
      </c>
      <c r="R322" s="56" t="s">
        <v>372</v>
      </c>
      <c r="S322" s="59" t="s">
        <v>371</v>
      </c>
      <c r="T322" s="60" t="s">
        <v>372</v>
      </c>
      <c r="U322" s="194"/>
      <c r="V322" s="195"/>
      <c r="W322" s="139"/>
      <c r="X322" s="139"/>
      <c r="Y322" s="139"/>
    </row>
    <row r="323" spans="1:25" ht="15.6" x14ac:dyDescent="0.3">
      <c r="A323" s="127"/>
      <c r="B323" s="124">
        <v>1</v>
      </c>
      <c r="C323" s="64"/>
      <c r="D323" s="65"/>
      <c r="E323" s="65"/>
      <c r="F323" s="65"/>
      <c r="G323" s="65"/>
      <c r="H323" s="65"/>
      <c r="I323" s="65"/>
      <c r="J323" s="66"/>
      <c r="K323" s="66"/>
      <c r="L323" s="66"/>
      <c r="M323" s="66"/>
      <c r="N323" s="67"/>
      <c r="O323" s="68"/>
      <c r="P323" s="69"/>
      <c r="Q323" s="68"/>
      <c r="R323" s="69"/>
      <c r="S323" s="68"/>
      <c r="T323" s="70"/>
      <c r="U323" s="178"/>
      <c r="V323" s="179"/>
    </row>
    <row r="324" spans="1:25" ht="15.6" x14ac:dyDescent="0.3">
      <c r="A324" s="127"/>
      <c r="B324" s="125">
        <v>2</v>
      </c>
      <c r="C324" s="75"/>
      <c r="D324" s="76"/>
      <c r="E324" s="77"/>
      <c r="F324" s="77"/>
      <c r="G324" s="77"/>
      <c r="H324" s="77"/>
      <c r="I324" s="77"/>
      <c r="J324" s="78"/>
      <c r="K324" s="78"/>
      <c r="L324" s="78"/>
      <c r="M324" s="78"/>
      <c r="N324" s="67"/>
      <c r="O324" s="68"/>
      <c r="P324" s="69"/>
      <c r="Q324" s="68"/>
      <c r="R324" s="69"/>
      <c r="S324" s="68"/>
      <c r="T324" s="70"/>
      <c r="U324" s="178"/>
      <c r="V324" s="179"/>
    </row>
    <row r="325" spans="1:25" ht="15.6" x14ac:dyDescent="0.3">
      <c r="A325" s="127"/>
      <c r="B325" s="124">
        <v>3</v>
      </c>
      <c r="C325" s="75"/>
      <c r="D325" s="77"/>
      <c r="E325" s="76"/>
      <c r="F325" s="77"/>
      <c r="G325" s="77"/>
      <c r="H325" s="77"/>
      <c r="I325" s="77"/>
      <c r="J325" s="78"/>
      <c r="K325" s="78"/>
      <c r="L325" s="78"/>
      <c r="M325" s="78"/>
      <c r="N325" s="67"/>
      <c r="O325" s="68"/>
      <c r="P325" s="69"/>
      <c r="Q325" s="68"/>
      <c r="R325" s="69"/>
      <c r="S325" s="68"/>
      <c r="T325" s="70"/>
      <c r="U325" s="178"/>
      <c r="V325" s="179"/>
    </row>
    <row r="326" spans="1:25" ht="15.6" x14ac:dyDescent="0.3">
      <c r="A326" s="127"/>
      <c r="B326" s="125">
        <v>4</v>
      </c>
      <c r="C326" s="75"/>
      <c r="D326" s="77"/>
      <c r="E326" s="77"/>
      <c r="F326" s="76"/>
      <c r="G326" s="77"/>
      <c r="H326" s="77"/>
      <c r="I326" s="77"/>
      <c r="J326" s="78"/>
      <c r="K326" s="78"/>
      <c r="L326" s="78"/>
      <c r="M326" s="78"/>
      <c r="N326" s="67"/>
      <c r="O326" s="68"/>
      <c r="P326" s="69"/>
      <c r="Q326" s="68"/>
      <c r="R326" s="69"/>
      <c r="S326" s="68"/>
      <c r="T326" s="70"/>
      <c r="U326" s="178"/>
      <c r="V326" s="179"/>
    </row>
    <row r="327" spans="1:25" ht="15.6" x14ac:dyDescent="0.3">
      <c r="A327" s="127"/>
      <c r="B327" s="124">
        <v>5</v>
      </c>
      <c r="C327" s="75"/>
      <c r="D327" s="77"/>
      <c r="E327" s="77"/>
      <c r="F327" s="77"/>
      <c r="G327" s="76"/>
      <c r="H327" s="77"/>
      <c r="I327" s="77"/>
      <c r="J327" s="78"/>
      <c r="K327" s="78"/>
      <c r="L327" s="78"/>
      <c r="M327" s="78"/>
      <c r="N327" s="67"/>
      <c r="O327" s="68"/>
      <c r="P327" s="69"/>
      <c r="Q327" s="68"/>
      <c r="R327" s="69"/>
      <c r="S327" s="68"/>
      <c r="T327" s="70"/>
      <c r="U327" s="178"/>
      <c r="V327" s="179"/>
    </row>
    <row r="328" spans="1:25" ht="15.6" x14ac:dyDescent="0.3">
      <c r="A328" s="127"/>
      <c r="B328" s="125">
        <v>6</v>
      </c>
      <c r="C328" s="75"/>
      <c r="D328" s="77"/>
      <c r="E328" s="77"/>
      <c r="F328" s="77"/>
      <c r="G328" s="77"/>
      <c r="H328" s="76"/>
      <c r="I328" s="77"/>
      <c r="J328" s="78"/>
      <c r="K328" s="78"/>
      <c r="L328" s="78"/>
      <c r="M328" s="78"/>
      <c r="N328" s="67"/>
      <c r="O328" s="68"/>
      <c r="P328" s="69"/>
      <c r="Q328" s="68"/>
      <c r="R328" s="69"/>
      <c r="S328" s="68"/>
      <c r="T328" s="70"/>
      <c r="U328" s="178"/>
      <c r="V328" s="179"/>
    </row>
    <row r="329" spans="1:25" ht="15.6" x14ac:dyDescent="0.3">
      <c r="A329" s="127"/>
      <c r="B329" s="124">
        <v>7</v>
      </c>
      <c r="C329" s="75"/>
      <c r="D329" s="77"/>
      <c r="E329" s="77"/>
      <c r="F329" s="77"/>
      <c r="G329" s="77"/>
      <c r="H329" s="77"/>
      <c r="I329" s="76"/>
      <c r="J329" s="91"/>
      <c r="K329" s="91"/>
      <c r="L329" s="91"/>
      <c r="M329" s="91"/>
      <c r="N329" s="92"/>
      <c r="O329" s="68"/>
      <c r="P329" s="69"/>
      <c r="Q329" s="68"/>
      <c r="R329" s="69"/>
      <c r="S329" s="68"/>
      <c r="T329" s="70"/>
      <c r="U329" s="178"/>
      <c r="V329" s="179"/>
    </row>
    <row r="330" spans="1:25" ht="15.6" x14ac:dyDescent="0.3">
      <c r="A330" s="127"/>
      <c r="B330" s="125">
        <v>8</v>
      </c>
      <c r="C330" s="95"/>
      <c r="D330" s="96"/>
      <c r="E330" s="96"/>
      <c r="F330" s="96"/>
      <c r="G330" s="96"/>
      <c r="H330" s="96"/>
      <c r="I330" s="97"/>
      <c r="J330" s="98"/>
      <c r="K330" s="99"/>
      <c r="L330" s="99"/>
      <c r="M330" s="99"/>
      <c r="N330" s="92"/>
      <c r="O330" s="68"/>
      <c r="P330" s="69"/>
      <c r="Q330" s="68"/>
      <c r="R330" s="69"/>
      <c r="S330" s="68"/>
      <c r="T330" s="70"/>
      <c r="U330" s="178"/>
      <c r="V330" s="179"/>
    </row>
    <row r="331" spans="1:25" ht="15.6" x14ac:dyDescent="0.3">
      <c r="A331" s="127"/>
      <c r="B331" s="124">
        <v>9</v>
      </c>
      <c r="C331" s="95"/>
      <c r="D331" s="96"/>
      <c r="E331" s="96"/>
      <c r="F331" s="96"/>
      <c r="G331" s="96"/>
      <c r="H331" s="96"/>
      <c r="I331" s="97"/>
      <c r="J331" s="99"/>
      <c r="K331" s="98"/>
      <c r="L331" s="99"/>
      <c r="M331" s="99"/>
      <c r="N331" s="92"/>
      <c r="O331" s="68"/>
      <c r="P331" s="69"/>
      <c r="Q331" s="68"/>
      <c r="R331" s="69"/>
      <c r="S331" s="68"/>
      <c r="T331" s="70"/>
      <c r="U331" s="178"/>
      <c r="V331" s="179"/>
    </row>
    <row r="332" spans="1:25" ht="15.6" x14ac:dyDescent="0.3">
      <c r="A332" s="127"/>
      <c r="B332" s="125">
        <v>10</v>
      </c>
      <c r="C332" s="95"/>
      <c r="D332" s="96"/>
      <c r="E332" s="96"/>
      <c r="F332" s="96"/>
      <c r="G332" s="96"/>
      <c r="H332" s="96"/>
      <c r="I332" s="97"/>
      <c r="J332" s="99"/>
      <c r="K332" s="99"/>
      <c r="L332" s="98"/>
      <c r="M332" s="99"/>
      <c r="N332" s="92"/>
      <c r="O332" s="68"/>
      <c r="P332" s="69"/>
      <c r="Q332" s="68"/>
      <c r="R332" s="69"/>
      <c r="S332" s="68"/>
      <c r="T332" s="70"/>
      <c r="U332" s="178"/>
      <c r="V332" s="179"/>
    </row>
    <row r="333" spans="1:25" ht="15.6" x14ac:dyDescent="0.3">
      <c r="A333" s="127"/>
      <c r="B333" s="124">
        <v>11</v>
      </c>
      <c r="C333" s="95"/>
      <c r="D333" s="96"/>
      <c r="E333" s="96"/>
      <c r="F333" s="96"/>
      <c r="G333" s="96"/>
      <c r="H333" s="96"/>
      <c r="I333" s="97"/>
      <c r="J333" s="99"/>
      <c r="K333" s="99"/>
      <c r="L333" s="99"/>
      <c r="M333" s="98"/>
      <c r="N333" s="92"/>
      <c r="O333" s="68"/>
      <c r="P333" s="69"/>
      <c r="Q333" s="68"/>
      <c r="R333" s="69"/>
      <c r="S333" s="68"/>
      <c r="T333" s="70"/>
      <c r="U333" s="178"/>
      <c r="V333" s="179"/>
    </row>
    <row r="334" spans="1:25" ht="16.2" thickBot="1" x14ac:dyDescent="0.35">
      <c r="A334" s="129"/>
      <c r="B334" s="130">
        <v>12</v>
      </c>
      <c r="C334" s="105"/>
      <c r="D334" s="106"/>
      <c r="E334" s="106"/>
      <c r="F334" s="106"/>
      <c r="G334" s="106"/>
      <c r="H334" s="106"/>
      <c r="I334" s="106"/>
      <c r="J334" s="107"/>
      <c r="K334" s="107"/>
      <c r="L334" s="107"/>
      <c r="M334" s="107"/>
      <c r="N334" s="108"/>
      <c r="O334" s="109"/>
      <c r="P334" s="110"/>
      <c r="Q334" s="109"/>
      <c r="R334" s="110"/>
      <c r="S334" s="109"/>
      <c r="T334" s="111"/>
      <c r="U334" s="180"/>
      <c r="V334" s="181"/>
    </row>
    <row r="336" spans="1:25" x14ac:dyDescent="0.25">
      <c r="A336" s="84" t="s">
        <v>418</v>
      </c>
    </row>
    <row r="337" spans="1:25" x14ac:dyDescent="0.25">
      <c r="A337" s="119"/>
      <c r="B337" s="84"/>
      <c r="C337" s="84"/>
      <c r="D337" s="84"/>
      <c r="E337" s="84"/>
      <c r="F337" s="84"/>
      <c r="G337" s="84"/>
      <c r="H337" s="84"/>
      <c r="I337" s="84"/>
      <c r="J337" s="84"/>
      <c r="K337" s="84"/>
      <c r="L337" s="84"/>
      <c r="M337" s="84"/>
      <c r="N337" s="84"/>
      <c r="O337" s="84"/>
      <c r="P337" s="84"/>
      <c r="W337" s="84"/>
      <c r="X337" s="84"/>
      <c r="Y337" s="84"/>
    </row>
    <row r="338" spans="1:25" ht="15" x14ac:dyDescent="0.25">
      <c r="A338" s="84"/>
      <c r="I338" s="84"/>
      <c r="J338" s="84"/>
      <c r="K338" s="84"/>
      <c r="L338" s="84"/>
      <c r="M338" s="84"/>
      <c r="N338" s="83"/>
      <c r="O338" s="83"/>
      <c r="P338" s="100"/>
      <c r="Q338" s="71"/>
    </row>
    <row r="339" spans="1:25" x14ac:dyDescent="0.2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row>
    <row r="340" spans="1:25" ht="15" x14ac:dyDescent="0.25">
      <c r="A340" s="90"/>
      <c r="H340" s="90"/>
      <c r="I340" s="90"/>
      <c r="J340" s="90"/>
      <c r="K340" s="90"/>
      <c r="L340" s="90"/>
      <c r="M340" s="90"/>
      <c r="N340" s="90"/>
      <c r="O340" s="90"/>
      <c r="P340" s="102"/>
      <c r="Q340" s="62"/>
    </row>
    <row r="344" spans="1:25" ht="22.8" x14ac:dyDescent="0.4">
      <c r="A344" s="120" t="s">
        <v>492</v>
      </c>
    </row>
    <row r="345" spans="1:25" ht="13.8" thickBot="1" x14ac:dyDescent="0.3"/>
    <row r="346" spans="1:25" ht="100.05" customHeight="1" thickBot="1" x14ac:dyDescent="0.55000000000000004">
      <c r="A346" s="182" t="str">
        <f>CONCATENATE(AH15,"                ",AG15)</f>
        <v>SABEL                groot wapen</v>
      </c>
      <c r="B346" s="183"/>
      <c r="C346" s="184" t="str">
        <f>CONCATENATE(AE15,"                     ", AF15)</f>
        <v>LOPER                      gemengd elek./mech.</v>
      </c>
      <c r="D346" s="185"/>
      <c r="E346" s="186"/>
      <c r="F346" s="186"/>
      <c r="G346" s="186"/>
      <c r="H346" s="186"/>
      <c r="I346" s="186"/>
      <c r="J346" s="186"/>
      <c r="K346" s="187"/>
      <c r="L346" s="188">
        <f>AC14</f>
        <v>0</v>
      </c>
      <c r="M346" s="189"/>
      <c r="N346" s="50" t="s">
        <v>364</v>
      </c>
      <c r="O346" s="190" t="s">
        <v>365</v>
      </c>
      <c r="P346" s="191"/>
      <c r="Q346" s="190" t="s">
        <v>366</v>
      </c>
      <c r="R346" s="191"/>
      <c r="S346" s="190" t="s">
        <v>367</v>
      </c>
      <c r="T346" s="191"/>
      <c r="U346" s="192" t="s">
        <v>446</v>
      </c>
      <c r="V346" s="193"/>
      <c r="W346" s="138"/>
      <c r="X346" s="146" t="s">
        <v>520</v>
      </c>
      <c r="Y346" s="140"/>
    </row>
    <row r="347" spans="1:25" ht="16.2" thickBot="1" x14ac:dyDescent="0.35">
      <c r="A347" s="57" t="s">
        <v>370</v>
      </c>
      <c r="B347" s="121"/>
      <c r="C347" s="53">
        <v>1</v>
      </c>
      <c r="D347" s="54">
        <v>2</v>
      </c>
      <c r="E347" s="54">
        <v>3</v>
      </c>
      <c r="F347" s="54">
        <v>4</v>
      </c>
      <c r="G347" s="54">
        <v>5</v>
      </c>
      <c r="H347" s="54">
        <v>6</v>
      </c>
      <c r="I347" s="54">
        <v>7</v>
      </c>
      <c r="J347" s="54">
        <v>8</v>
      </c>
      <c r="K347" s="54">
        <v>9</v>
      </c>
      <c r="L347" s="55">
        <v>10</v>
      </c>
      <c r="M347" s="55">
        <v>11</v>
      </c>
      <c r="N347" s="56">
        <v>12</v>
      </c>
      <c r="O347" s="57" t="s">
        <v>371</v>
      </c>
      <c r="P347" s="58" t="s">
        <v>372</v>
      </c>
      <c r="Q347" s="59" t="s">
        <v>371</v>
      </c>
      <c r="R347" s="56" t="s">
        <v>372</v>
      </c>
      <c r="S347" s="59" t="s">
        <v>371</v>
      </c>
      <c r="T347" s="60" t="s">
        <v>372</v>
      </c>
      <c r="U347" s="194"/>
      <c r="V347" s="195"/>
      <c r="W347" s="139"/>
      <c r="X347" s="139"/>
      <c r="Y347" s="139"/>
    </row>
    <row r="348" spans="1:25" ht="15.6" x14ac:dyDescent="0.3">
      <c r="A348" s="127"/>
      <c r="B348" s="124">
        <v>1</v>
      </c>
      <c r="C348" s="64"/>
      <c r="D348" s="65"/>
      <c r="E348" s="65"/>
      <c r="F348" s="65"/>
      <c r="G348" s="65"/>
      <c r="H348" s="65"/>
      <c r="I348" s="65"/>
      <c r="J348" s="66"/>
      <c r="K348" s="66"/>
      <c r="L348" s="66"/>
      <c r="M348" s="66"/>
      <c r="N348" s="67"/>
      <c r="O348" s="68"/>
      <c r="P348" s="69"/>
      <c r="Q348" s="68"/>
      <c r="R348" s="69"/>
      <c r="S348" s="68"/>
      <c r="T348" s="70"/>
      <c r="U348" s="178"/>
      <c r="V348" s="179"/>
    </row>
    <row r="349" spans="1:25" ht="15.6" x14ac:dyDescent="0.3">
      <c r="A349" s="127"/>
      <c r="B349" s="125">
        <v>2</v>
      </c>
      <c r="C349" s="75"/>
      <c r="D349" s="76"/>
      <c r="E349" s="77"/>
      <c r="F349" s="77"/>
      <c r="G349" s="77"/>
      <c r="H349" s="77"/>
      <c r="I349" s="77"/>
      <c r="J349" s="78"/>
      <c r="K349" s="78"/>
      <c r="L349" s="78"/>
      <c r="M349" s="78"/>
      <c r="N349" s="67"/>
      <c r="O349" s="68"/>
      <c r="P349" s="69"/>
      <c r="Q349" s="68"/>
      <c r="R349" s="69"/>
      <c r="S349" s="68"/>
      <c r="T349" s="70"/>
      <c r="U349" s="178"/>
      <c r="V349" s="179"/>
    </row>
    <row r="350" spans="1:25" ht="15.6" x14ac:dyDescent="0.3">
      <c r="A350" s="127"/>
      <c r="B350" s="124">
        <v>3</v>
      </c>
      <c r="C350" s="75"/>
      <c r="D350" s="77"/>
      <c r="E350" s="76"/>
      <c r="F350" s="77"/>
      <c r="G350" s="77"/>
      <c r="H350" s="77"/>
      <c r="I350" s="77"/>
      <c r="J350" s="78"/>
      <c r="K350" s="78"/>
      <c r="L350" s="78"/>
      <c r="M350" s="78"/>
      <c r="N350" s="67"/>
      <c r="O350" s="68"/>
      <c r="P350" s="69"/>
      <c r="Q350" s="68"/>
      <c r="R350" s="69"/>
      <c r="S350" s="68"/>
      <c r="T350" s="70"/>
      <c r="U350" s="178"/>
      <c r="V350" s="179"/>
    </row>
    <row r="351" spans="1:25" ht="15.6" x14ac:dyDescent="0.3">
      <c r="A351" s="127"/>
      <c r="B351" s="125">
        <v>4</v>
      </c>
      <c r="C351" s="75"/>
      <c r="D351" s="77"/>
      <c r="E351" s="77"/>
      <c r="F351" s="76"/>
      <c r="G351" s="77"/>
      <c r="H351" s="77"/>
      <c r="I351" s="77"/>
      <c r="J351" s="78"/>
      <c r="K351" s="78"/>
      <c r="L351" s="78"/>
      <c r="M351" s="78"/>
      <c r="N351" s="67"/>
      <c r="O351" s="68"/>
      <c r="P351" s="69"/>
      <c r="Q351" s="68"/>
      <c r="R351" s="69"/>
      <c r="S351" s="68"/>
      <c r="T351" s="70"/>
      <c r="U351" s="178"/>
      <c r="V351" s="179"/>
    </row>
    <row r="352" spans="1:25" ht="15.6" x14ac:dyDescent="0.3">
      <c r="A352" s="127"/>
      <c r="B352" s="124">
        <v>5</v>
      </c>
      <c r="C352" s="75"/>
      <c r="D352" s="77"/>
      <c r="E352" s="77"/>
      <c r="F352" s="77"/>
      <c r="G352" s="76"/>
      <c r="H352" s="77"/>
      <c r="I352" s="77"/>
      <c r="J352" s="78"/>
      <c r="K352" s="78"/>
      <c r="L352" s="78"/>
      <c r="M352" s="78"/>
      <c r="N352" s="67"/>
      <c r="O352" s="68"/>
      <c r="P352" s="69"/>
      <c r="Q352" s="68"/>
      <c r="R352" s="69"/>
      <c r="S352" s="68"/>
      <c r="T352" s="70"/>
      <c r="U352" s="178"/>
      <c r="V352" s="179"/>
    </row>
    <row r="353" spans="1:25" ht="15.6" x14ac:dyDescent="0.3">
      <c r="A353" s="127"/>
      <c r="B353" s="125">
        <v>6</v>
      </c>
      <c r="C353" s="75"/>
      <c r="D353" s="77"/>
      <c r="E353" s="77"/>
      <c r="F353" s="77"/>
      <c r="G353" s="77"/>
      <c r="H353" s="76"/>
      <c r="I353" s="77"/>
      <c r="J353" s="78"/>
      <c r="K353" s="78"/>
      <c r="L353" s="78"/>
      <c r="M353" s="78"/>
      <c r="N353" s="67"/>
      <c r="O353" s="68"/>
      <c r="P353" s="69"/>
      <c r="Q353" s="68"/>
      <c r="R353" s="69"/>
      <c r="S353" s="68"/>
      <c r="T353" s="70"/>
      <c r="U353" s="178"/>
      <c r="V353" s="179"/>
    </row>
    <row r="354" spans="1:25" ht="15.6" x14ac:dyDescent="0.3">
      <c r="A354" s="127"/>
      <c r="B354" s="124">
        <v>7</v>
      </c>
      <c r="C354" s="75"/>
      <c r="D354" s="77"/>
      <c r="E354" s="77"/>
      <c r="F354" s="77"/>
      <c r="G354" s="77"/>
      <c r="H354" s="77"/>
      <c r="I354" s="76"/>
      <c r="J354" s="91"/>
      <c r="K354" s="91"/>
      <c r="L354" s="91"/>
      <c r="M354" s="91"/>
      <c r="N354" s="92"/>
      <c r="O354" s="68"/>
      <c r="P354" s="69"/>
      <c r="Q354" s="68"/>
      <c r="R354" s="69"/>
      <c r="S354" s="68"/>
      <c r="T354" s="70"/>
      <c r="U354" s="178"/>
      <c r="V354" s="179"/>
    </row>
    <row r="355" spans="1:25" ht="15.6" x14ac:dyDescent="0.3">
      <c r="A355" s="127"/>
      <c r="B355" s="125">
        <v>8</v>
      </c>
      <c r="C355" s="95"/>
      <c r="D355" s="96"/>
      <c r="E355" s="96"/>
      <c r="F355" s="96"/>
      <c r="G355" s="96"/>
      <c r="H355" s="96"/>
      <c r="I355" s="97"/>
      <c r="J355" s="98"/>
      <c r="K355" s="99"/>
      <c r="L355" s="99"/>
      <c r="M355" s="99"/>
      <c r="N355" s="92"/>
      <c r="O355" s="68"/>
      <c r="P355" s="69"/>
      <c r="Q355" s="68"/>
      <c r="R355" s="69"/>
      <c r="S355" s="68"/>
      <c r="T355" s="70"/>
      <c r="U355" s="178"/>
      <c r="V355" s="179"/>
    </row>
    <row r="356" spans="1:25" ht="15.6" x14ac:dyDescent="0.3">
      <c r="A356" s="127"/>
      <c r="B356" s="124">
        <v>9</v>
      </c>
      <c r="C356" s="95"/>
      <c r="D356" s="96"/>
      <c r="E356" s="96"/>
      <c r="F356" s="96"/>
      <c r="G356" s="96"/>
      <c r="H356" s="96"/>
      <c r="I356" s="97"/>
      <c r="J356" s="99"/>
      <c r="K356" s="98"/>
      <c r="L356" s="99"/>
      <c r="M356" s="99"/>
      <c r="N356" s="92"/>
      <c r="O356" s="68"/>
      <c r="P356" s="69"/>
      <c r="Q356" s="68"/>
      <c r="R356" s="69"/>
      <c r="S356" s="68"/>
      <c r="T356" s="70"/>
      <c r="U356" s="178"/>
      <c r="V356" s="179"/>
    </row>
    <row r="357" spans="1:25" ht="15.6" x14ac:dyDescent="0.3">
      <c r="A357" s="127"/>
      <c r="B357" s="125">
        <v>10</v>
      </c>
      <c r="C357" s="95"/>
      <c r="D357" s="96"/>
      <c r="E357" s="96"/>
      <c r="F357" s="96"/>
      <c r="G357" s="96"/>
      <c r="H357" s="96"/>
      <c r="I357" s="97"/>
      <c r="J357" s="99"/>
      <c r="K357" s="99"/>
      <c r="L357" s="98"/>
      <c r="M357" s="99"/>
      <c r="N357" s="92"/>
      <c r="O357" s="68"/>
      <c r="P357" s="69"/>
      <c r="Q357" s="68"/>
      <c r="R357" s="69"/>
      <c r="S357" s="68"/>
      <c r="T357" s="70"/>
      <c r="U357" s="178"/>
      <c r="V357" s="179"/>
    </row>
    <row r="358" spans="1:25" ht="15.6" x14ac:dyDescent="0.3">
      <c r="A358" s="127"/>
      <c r="B358" s="124">
        <v>11</v>
      </c>
      <c r="C358" s="95"/>
      <c r="D358" s="96"/>
      <c r="E358" s="96"/>
      <c r="F358" s="96"/>
      <c r="G358" s="96"/>
      <c r="H358" s="96"/>
      <c r="I358" s="97"/>
      <c r="J358" s="99"/>
      <c r="K358" s="99"/>
      <c r="L358" s="99"/>
      <c r="M358" s="98"/>
      <c r="N358" s="92"/>
      <c r="O358" s="68"/>
      <c r="P358" s="69"/>
      <c r="Q358" s="68"/>
      <c r="R358" s="69"/>
      <c r="S358" s="68"/>
      <c r="T358" s="70"/>
      <c r="U358" s="178"/>
      <c r="V358" s="179"/>
    </row>
    <row r="359" spans="1:25" ht="16.2" thickBot="1" x14ac:dyDescent="0.35">
      <c r="A359" s="129"/>
      <c r="B359" s="130">
        <v>12</v>
      </c>
      <c r="C359" s="105"/>
      <c r="D359" s="106"/>
      <c r="E359" s="106"/>
      <c r="F359" s="106"/>
      <c r="G359" s="106"/>
      <c r="H359" s="106"/>
      <c r="I359" s="106"/>
      <c r="J359" s="107"/>
      <c r="K359" s="107"/>
      <c r="L359" s="107"/>
      <c r="M359" s="107"/>
      <c r="N359" s="108"/>
      <c r="O359" s="109"/>
      <c r="P359" s="110"/>
      <c r="Q359" s="109"/>
      <c r="R359" s="110"/>
      <c r="S359" s="109"/>
      <c r="T359" s="111"/>
      <c r="U359" s="180"/>
      <c r="V359" s="181"/>
    </row>
    <row r="361" spans="1:25" x14ac:dyDescent="0.25">
      <c r="A361" s="84" t="s">
        <v>418</v>
      </c>
    </row>
    <row r="362" spans="1:25" x14ac:dyDescent="0.25">
      <c r="A362" s="119"/>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row>
    <row r="363" spans="1:25" x14ac:dyDescent="0.25">
      <c r="A363" s="84"/>
    </row>
    <row r="364" spans="1:25" x14ac:dyDescent="0.2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row>
    <row r="365" spans="1:25" ht="15" x14ac:dyDescent="0.25">
      <c r="A365" s="90"/>
      <c r="H365" s="90"/>
      <c r="I365" s="90"/>
      <c r="J365" s="90"/>
      <c r="K365" s="90"/>
      <c r="L365" s="90"/>
      <c r="M365" s="90"/>
      <c r="N365" s="90"/>
      <c r="O365" s="90"/>
      <c r="P365" s="102"/>
      <c r="Q365" s="62"/>
    </row>
    <row r="369" spans="1:25" ht="22.8" x14ac:dyDescent="0.4">
      <c r="A369" s="120" t="s">
        <v>492</v>
      </c>
    </row>
    <row r="370" spans="1:25" ht="13.8" thickBot="1" x14ac:dyDescent="0.3"/>
    <row r="371" spans="1:25" ht="100.05" customHeight="1" thickBot="1" x14ac:dyDescent="0.55000000000000004">
      <c r="A371" s="182" t="str">
        <f>CONCATENATE(AH16,"                ",AG16)</f>
        <v>SABEL                groot wapen</v>
      </c>
      <c r="B371" s="183"/>
      <c r="C371" s="184" t="str">
        <f>CONCATENATE(AE16,"                     ", AF16)</f>
        <v>LOPER                      gemengd elek./mech.</v>
      </c>
      <c r="D371" s="185"/>
      <c r="E371" s="186"/>
      <c r="F371" s="186"/>
      <c r="G371" s="186"/>
      <c r="H371" s="186"/>
      <c r="I371" s="186"/>
      <c r="J371" s="186"/>
      <c r="K371" s="187"/>
      <c r="L371" s="188">
        <f>AC16</f>
        <v>0</v>
      </c>
      <c r="M371" s="189"/>
      <c r="N371" s="50" t="s">
        <v>364</v>
      </c>
      <c r="O371" s="190" t="s">
        <v>365</v>
      </c>
      <c r="P371" s="191"/>
      <c r="Q371" s="190" t="s">
        <v>366</v>
      </c>
      <c r="R371" s="191"/>
      <c r="S371" s="190" t="s">
        <v>367</v>
      </c>
      <c r="T371" s="191"/>
      <c r="U371" s="192" t="s">
        <v>446</v>
      </c>
      <c r="V371" s="193"/>
      <c r="W371" s="138"/>
      <c r="X371" s="146" t="s">
        <v>521</v>
      </c>
      <c r="Y371" s="140"/>
    </row>
    <row r="372" spans="1:25" ht="16.2" thickBot="1" x14ac:dyDescent="0.35">
      <c r="A372" s="57" t="s">
        <v>370</v>
      </c>
      <c r="B372" s="121"/>
      <c r="C372" s="53">
        <v>1</v>
      </c>
      <c r="D372" s="54">
        <v>2</v>
      </c>
      <c r="E372" s="54">
        <v>3</v>
      </c>
      <c r="F372" s="54">
        <v>4</v>
      </c>
      <c r="G372" s="54">
        <v>5</v>
      </c>
      <c r="H372" s="54">
        <v>6</v>
      </c>
      <c r="I372" s="54">
        <v>7</v>
      </c>
      <c r="J372" s="54">
        <v>8</v>
      </c>
      <c r="K372" s="54">
        <v>9</v>
      </c>
      <c r="L372" s="55">
        <v>10</v>
      </c>
      <c r="M372" s="55">
        <v>11</v>
      </c>
      <c r="N372" s="56">
        <v>12</v>
      </c>
      <c r="O372" s="57" t="s">
        <v>371</v>
      </c>
      <c r="P372" s="58" t="s">
        <v>372</v>
      </c>
      <c r="Q372" s="59" t="s">
        <v>371</v>
      </c>
      <c r="R372" s="56" t="s">
        <v>372</v>
      </c>
      <c r="S372" s="59" t="s">
        <v>371</v>
      </c>
      <c r="T372" s="60" t="s">
        <v>372</v>
      </c>
      <c r="U372" s="194"/>
      <c r="V372" s="195"/>
      <c r="W372" s="139"/>
      <c r="X372" s="139"/>
      <c r="Y372" s="139"/>
    </row>
    <row r="373" spans="1:25" ht="15.6" x14ac:dyDescent="0.3">
      <c r="A373" s="127"/>
      <c r="B373" s="124">
        <v>1</v>
      </c>
      <c r="C373" s="64"/>
      <c r="D373" s="65"/>
      <c r="E373" s="65"/>
      <c r="F373" s="65"/>
      <c r="G373" s="65"/>
      <c r="H373" s="65"/>
      <c r="I373" s="65"/>
      <c r="J373" s="66"/>
      <c r="K373" s="66"/>
      <c r="L373" s="66"/>
      <c r="M373" s="66"/>
      <c r="N373" s="67"/>
      <c r="O373" s="68"/>
      <c r="P373" s="69"/>
      <c r="Q373" s="68"/>
      <c r="R373" s="69"/>
      <c r="S373" s="68"/>
      <c r="T373" s="70"/>
      <c r="U373" s="178"/>
      <c r="V373" s="179"/>
    </row>
    <row r="374" spans="1:25" ht="15.6" x14ac:dyDescent="0.3">
      <c r="A374" s="127"/>
      <c r="B374" s="125">
        <v>2</v>
      </c>
      <c r="C374" s="75"/>
      <c r="D374" s="76"/>
      <c r="E374" s="77"/>
      <c r="F374" s="77"/>
      <c r="G374" s="77"/>
      <c r="H374" s="77"/>
      <c r="I374" s="77"/>
      <c r="J374" s="78"/>
      <c r="K374" s="78"/>
      <c r="L374" s="78"/>
      <c r="M374" s="78"/>
      <c r="N374" s="67"/>
      <c r="O374" s="68"/>
      <c r="P374" s="69"/>
      <c r="Q374" s="68"/>
      <c r="R374" s="69"/>
      <c r="S374" s="68"/>
      <c r="T374" s="70"/>
      <c r="U374" s="178"/>
      <c r="V374" s="179"/>
    </row>
    <row r="375" spans="1:25" ht="15.6" x14ac:dyDescent="0.3">
      <c r="A375" s="127"/>
      <c r="B375" s="124">
        <v>3</v>
      </c>
      <c r="C375" s="75"/>
      <c r="D375" s="77"/>
      <c r="E375" s="76"/>
      <c r="F375" s="77"/>
      <c r="G375" s="77"/>
      <c r="H375" s="77"/>
      <c r="I375" s="77"/>
      <c r="J375" s="78"/>
      <c r="K375" s="78"/>
      <c r="L375" s="78"/>
      <c r="M375" s="78"/>
      <c r="N375" s="67"/>
      <c r="O375" s="68"/>
      <c r="P375" s="69"/>
      <c r="Q375" s="68"/>
      <c r="R375" s="69"/>
      <c r="S375" s="68"/>
      <c r="T375" s="70"/>
      <c r="U375" s="178"/>
      <c r="V375" s="179"/>
    </row>
    <row r="376" spans="1:25" ht="15.6" x14ac:dyDescent="0.3">
      <c r="A376" s="127"/>
      <c r="B376" s="125">
        <v>4</v>
      </c>
      <c r="C376" s="75"/>
      <c r="D376" s="77"/>
      <c r="E376" s="77"/>
      <c r="F376" s="76"/>
      <c r="G376" s="77"/>
      <c r="H376" s="77"/>
      <c r="I376" s="77"/>
      <c r="J376" s="78"/>
      <c r="K376" s="78"/>
      <c r="L376" s="78"/>
      <c r="M376" s="78"/>
      <c r="N376" s="67"/>
      <c r="O376" s="68"/>
      <c r="P376" s="69"/>
      <c r="Q376" s="68"/>
      <c r="R376" s="69"/>
      <c r="S376" s="68"/>
      <c r="T376" s="70"/>
      <c r="U376" s="178"/>
      <c r="V376" s="179"/>
    </row>
    <row r="377" spans="1:25" ht="15.6" x14ac:dyDescent="0.3">
      <c r="A377" s="127"/>
      <c r="B377" s="124">
        <v>5</v>
      </c>
      <c r="C377" s="75"/>
      <c r="D377" s="77"/>
      <c r="E377" s="77"/>
      <c r="F377" s="77"/>
      <c r="G377" s="76"/>
      <c r="H377" s="77"/>
      <c r="I377" s="77"/>
      <c r="J377" s="78"/>
      <c r="K377" s="78"/>
      <c r="L377" s="78"/>
      <c r="M377" s="78"/>
      <c r="N377" s="67"/>
      <c r="O377" s="68"/>
      <c r="P377" s="69"/>
      <c r="Q377" s="68"/>
      <c r="R377" s="69"/>
      <c r="S377" s="68"/>
      <c r="T377" s="70"/>
      <c r="U377" s="178"/>
      <c r="V377" s="179"/>
    </row>
    <row r="378" spans="1:25" ht="15.6" x14ac:dyDescent="0.3">
      <c r="A378" s="127"/>
      <c r="B378" s="125">
        <v>6</v>
      </c>
      <c r="C378" s="75"/>
      <c r="D378" s="77"/>
      <c r="E378" s="77"/>
      <c r="F378" s="77"/>
      <c r="G378" s="77"/>
      <c r="H378" s="76"/>
      <c r="I378" s="77"/>
      <c r="J378" s="78"/>
      <c r="K378" s="78"/>
      <c r="L378" s="78"/>
      <c r="M378" s="78"/>
      <c r="N378" s="67"/>
      <c r="O378" s="68"/>
      <c r="P378" s="69"/>
      <c r="Q378" s="68"/>
      <c r="R378" s="69"/>
      <c r="S378" s="68"/>
      <c r="T378" s="70"/>
      <c r="U378" s="178"/>
      <c r="V378" s="179"/>
    </row>
    <row r="379" spans="1:25" ht="15.6" x14ac:dyDescent="0.3">
      <c r="A379" s="127"/>
      <c r="B379" s="124">
        <v>7</v>
      </c>
      <c r="C379" s="75"/>
      <c r="D379" s="77"/>
      <c r="E379" s="77"/>
      <c r="F379" s="77"/>
      <c r="G379" s="77"/>
      <c r="H379" s="77"/>
      <c r="I379" s="76"/>
      <c r="J379" s="91"/>
      <c r="K379" s="91"/>
      <c r="L379" s="91"/>
      <c r="M379" s="91"/>
      <c r="N379" s="92"/>
      <c r="O379" s="68"/>
      <c r="P379" s="69"/>
      <c r="Q379" s="68"/>
      <c r="R379" s="69"/>
      <c r="S379" s="68"/>
      <c r="T379" s="70"/>
      <c r="U379" s="178"/>
      <c r="V379" s="179"/>
    </row>
    <row r="380" spans="1:25" ht="15.6" x14ac:dyDescent="0.3">
      <c r="A380" s="127"/>
      <c r="B380" s="125">
        <v>8</v>
      </c>
      <c r="C380" s="95"/>
      <c r="D380" s="96"/>
      <c r="E380" s="96"/>
      <c r="F380" s="96"/>
      <c r="G380" s="96"/>
      <c r="H380" s="96"/>
      <c r="I380" s="97"/>
      <c r="J380" s="98"/>
      <c r="K380" s="99"/>
      <c r="L380" s="99"/>
      <c r="M380" s="99"/>
      <c r="N380" s="92"/>
      <c r="O380" s="68"/>
      <c r="P380" s="69"/>
      <c r="Q380" s="68"/>
      <c r="R380" s="69"/>
      <c r="S380" s="68"/>
      <c r="T380" s="70"/>
      <c r="U380" s="178"/>
      <c r="V380" s="179"/>
    </row>
    <row r="381" spans="1:25" ht="15.6" x14ac:dyDescent="0.3">
      <c r="A381" s="127"/>
      <c r="B381" s="124">
        <v>9</v>
      </c>
      <c r="C381" s="95"/>
      <c r="D381" s="96"/>
      <c r="E381" s="96"/>
      <c r="F381" s="96"/>
      <c r="G381" s="96"/>
      <c r="H381" s="96"/>
      <c r="I381" s="97"/>
      <c r="J381" s="99"/>
      <c r="K381" s="98"/>
      <c r="L381" s="99"/>
      <c r="M381" s="99"/>
      <c r="N381" s="92"/>
      <c r="O381" s="68"/>
      <c r="P381" s="69"/>
      <c r="Q381" s="68"/>
      <c r="R381" s="69"/>
      <c r="S381" s="68"/>
      <c r="T381" s="70"/>
      <c r="U381" s="178"/>
      <c r="V381" s="179"/>
    </row>
    <row r="382" spans="1:25" ht="15.6" x14ac:dyDescent="0.3">
      <c r="A382" s="127"/>
      <c r="B382" s="125">
        <v>10</v>
      </c>
      <c r="C382" s="95"/>
      <c r="D382" s="96"/>
      <c r="E382" s="96"/>
      <c r="F382" s="96"/>
      <c r="G382" s="96"/>
      <c r="H382" s="96"/>
      <c r="I382" s="97"/>
      <c r="J382" s="99"/>
      <c r="K382" s="99"/>
      <c r="L382" s="98"/>
      <c r="M382" s="99"/>
      <c r="N382" s="92"/>
      <c r="O382" s="68"/>
      <c r="P382" s="69"/>
      <c r="Q382" s="68"/>
      <c r="R382" s="69"/>
      <c r="S382" s="68"/>
      <c r="T382" s="70"/>
      <c r="U382" s="178"/>
      <c r="V382" s="179"/>
    </row>
    <row r="383" spans="1:25" ht="15.6" x14ac:dyDescent="0.3">
      <c r="A383" s="127"/>
      <c r="B383" s="124">
        <v>11</v>
      </c>
      <c r="C383" s="95"/>
      <c r="D383" s="96"/>
      <c r="E383" s="96"/>
      <c r="F383" s="96"/>
      <c r="G383" s="96"/>
      <c r="H383" s="96"/>
      <c r="I383" s="97"/>
      <c r="J383" s="99"/>
      <c r="K383" s="99"/>
      <c r="L383" s="99"/>
      <c r="M383" s="98"/>
      <c r="N383" s="92"/>
      <c r="O383" s="68"/>
      <c r="P383" s="69"/>
      <c r="Q383" s="68"/>
      <c r="R383" s="69"/>
      <c r="S383" s="68"/>
      <c r="T383" s="70"/>
      <c r="U383" s="178"/>
      <c r="V383" s="179"/>
    </row>
    <row r="384" spans="1:25" ht="16.2" thickBot="1" x14ac:dyDescent="0.35">
      <c r="A384" s="129"/>
      <c r="B384" s="130">
        <v>12</v>
      </c>
      <c r="C384" s="105"/>
      <c r="D384" s="106"/>
      <c r="E384" s="106"/>
      <c r="F384" s="106"/>
      <c r="G384" s="106"/>
      <c r="H384" s="106"/>
      <c r="I384" s="106"/>
      <c r="J384" s="107"/>
      <c r="K384" s="107"/>
      <c r="L384" s="107"/>
      <c r="M384" s="107"/>
      <c r="N384" s="108"/>
      <c r="O384" s="109"/>
      <c r="P384" s="110"/>
      <c r="Q384" s="109"/>
      <c r="R384" s="110"/>
      <c r="S384" s="109"/>
      <c r="T384" s="111"/>
      <c r="U384" s="180"/>
      <c r="V384" s="181"/>
    </row>
    <row r="386" spans="1:25" x14ac:dyDescent="0.25">
      <c r="A386" s="84" t="s">
        <v>418</v>
      </c>
    </row>
    <row r="387" spans="1:25" x14ac:dyDescent="0.25">
      <c r="A387" s="119"/>
      <c r="B387" s="84"/>
      <c r="C387" s="84"/>
      <c r="D387" s="84"/>
      <c r="E387" s="84"/>
      <c r="F387" s="84"/>
      <c r="G387" s="84"/>
      <c r="H387" s="84"/>
      <c r="I387" s="84"/>
      <c r="J387" s="84"/>
      <c r="K387" s="84"/>
      <c r="L387" s="84"/>
      <c r="M387" s="84"/>
      <c r="N387" s="84"/>
      <c r="O387" s="84"/>
      <c r="P387" s="84"/>
      <c r="W387" s="84"/>
      <c r="X387" s="84"/>
      <c r="Y387" s="84"/>
    </row>
    <row r="388" spans="1:25" ht="15" x14ac:dyDescent="0.25">
      <c r="A388" s="84"/>
      <c r="I388" s="84"/>
      <c r="J388" s="84"/>
      <c r="K388" s="84"/>
      <c r="L388" s="84"/>
      <c r="M388" s="84"/>
      <c r="N388" s="83"/>
      <c r="O388" s="83"/>
      <c r="P388" s="100"/>
      <c r="Q388" s="71"/>
    </row>
    <row r="389" spans="1:25" x14ac:dyDescent="0.25">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row>
    <row r="390" spans="1:25" ht="15" x14ac:dyDescent="0.25">
      <c r="A390" s="90"/>
      <c r="H390" s="90"/>
      <c r="I390" s="90"/>
      <c r="J390" s="90"/>
      <c r="K390" s="90"/>
      <c r="L390" s="90"/>
      <c r="M390" s="90"/>
      <c r="N390" s="90"/>
      <c r="O390" s="90"/>
      <c r="P390" s="102"/>
      <c r="Q390" s="62"/>
    </row>
    <row r="394" spans="1:25" ht="22.8" x14ac:dyDescent="0.4">
      <c r="A394" s="120" t="s">
        <v>492</v>
      </c>
    </row>
    <row r="395" spans="1:25" ht="13.8" thickBot="1" x14ac:dyDescent="0.3"/>
    <row r="396" spans="1:25" ht="100.05" customHeight="1" thickBot="1" x14ac:dyDescent="0.55000000000000004">
      <c r="A396" s="182" t="str">
        <f>CONCATENATE(AH17,"                ",AG17)</f>
        <v>SABEL                groot wapen</v>
      </c>
      <c r="B396" s="183"/>
      <c r="C396" s="184" t="str">
        <f>CONCATENATE(AE17,"                     ", AF17)</f>
        <v>LOPER                      gemengd elek./mech.</v>
      </c>
      <c r="D396" s="185"/>
      <c r="E396" s="186"/>
      <c r="F396" s="186"/>
      <c r="G396" s="186"/>
      <c r="H396" s="186"/>
      <c r="I396" s="186"/>
      <c r="J396" s="186"/>
      <c r="K396" s="187"/>
      <c r="L396" s="188">
        <f>AC17</f>
        <v>0</v>
      </c>
      <c r="M396" s="189"/>
      <c r="N396" s="50" t="s">
        <v>364</v>
      </c>
      <c r="O396" s="190" t="s">
        <v>365</v>
      </c>
      <c r="P396" s="191"/>
      <c r="Q396" s="190" t="s">
        <v>366</v>
      </c>
      <c r="R396" s="191"/>
      <c r="S396" s="190" t="s">
        <v>367</v>
      </c>
      <c r="T396" s="191"/>
      <c r="U396" s="192" t="s">
        <v>446</v>
      </c>
      <c r="V396" s="193"/>
      <c r="W396" s="138"/>
      <c r="X396" s="146" t="s">
        <v>522</v>
      </c>
      <c r="Y396" s="140"/>
    </row>
    <row r="397" spans="1:25" ht="16.2" thickBot="1" x14ac:dyDescent="0.35">
      <c r="A397" s="57" t="s">
        <v>370</v>
      </c>
      <c r="B397" s="121"/>
      <c r="C397" s="53">
        <v>1</v>
      </c>
      <c r="D397" s="54">
        <v>2</v>
      </c>
      <c r="E397" s="54">
        <v>3</v>
      </c>
      <c r="F397" s="54">
        <v>4</v>
      </c>
      <c r="G397" s="54">
        <v>5</v>
      </c>
      <c r="H397" s="54">
        <v>6</v>
      </c>
      <c r="I397" s="54">
        <v>7</v>
      </c>
      <c r="J397" s="54">
        <v>8</v>
      </c>
      <c r="K397" s="54">
        <v>9</v>
      </c>
      <c r="L397" s="55">
        <v>10</v>
      </c>
      <c r="M397" s="55">
        <v>11</v>
      </c>
      <c r="N397" s="56">
        <v>12</v>
      </c>
      <c r="O397" s="57" t="s">
        <v>371</v>
      </c>
      <c r="P397" s="58" t="s">
        <v>372</v>
      </c>
      <c r="Q397" s="59" t="s">
        <v>371</v>
      </c>
      <c r="R397" s="56" t="s">
        <v>372</v>
      </c>
      <c r="S397" s="59" t="s">
        <v>371</v>
      </c>
      <c r="T397" s="60" t="s">
        <v>372</v>
      </c>
      <c r="U397" s="194"/>
      <c r="V397" s="195"/>
      <c r="W397" s="139"/>
      <c r="X397" s="139"/>
      <c r="Y397" s="139"/>
    </row>
    <row r="398" spans="1:25" ht="15.6" x14ac:dyDescent="0.3">
      <c r="A398" s="127"/>
      <c r="B398" s="124">
        <v>1</v>
      </c>
      <c r="C398" s="64"/>
      <c r="D398" s="65"/>
      <c r="E398" s="65"/>
      <c r="F398" s="65"/>
      <c r="G398" s="65"/>
      <c r="H398" s="65"/>
      <c r="I398" s="65"/>
      <c r="J398" s="66"/>
      <c r="K398" s="66"/>
      <c r="L398" s="66"/>
      <c r="M398" s="66"/>
      <c r="N398" s="67"/>
      <c r="O398" s="68"/>
      <c r="P398" s="69"/>
      <c r="Q398" s="68"/>
      <c r="R398" s="69"/>
      <c r="S398" s="68"/>
      <c r="T398" s="70"/>
      <c r="U398" s="178"/>
      <c r="V398" s="179"/>
    </row>
    <row r="399" spans="1:25" ht="15.6" x14ac:dyDescent="0.3">
      <c r="A399" s="127"/>
      <c r="B399" s="125">
        <v>2</v>
      </c>
      <c r="C399" s="75"/>
      <c r="D399" s="76"/>
      <c r="E399" s="77"/>
      <c r="F399" s="77"/>
      <c r="G399" s="77"/>
      <c r="H399" s="77"/>
      <c r="I399" s="77"/>
      <c r="J399" s="78"/>
      <c r="K399" s="78"/>
      <c r="L399" s="78"/>
      <c r="M399" s="78"/>
      <c r="N399" s="67"/>
      <c r="O399" s="68"/>
      <c r="P399" s="69"/>
      <c r="Q399" s="68"/>
      <c r="R399" s="69"/>
      <c r="S399" s="68"/>
      <c r="T399" s="70"/>
      <c r="U399" s="178"/>
      <c r="V399" s="179"/>
    </row>
    <row r="400" spans="1:25" ht="15.6" x14ac:dyDescent="0.3">
      <c r="A400" s="127"/>
      <c r="B400" s="124">
        <v>3</v>
      </c>
      <c r="C400" s="75"/>
      <c r="D400" s="77"/>
      <c r="E400" s="76"/>
      <c r="F400" s="77"/>
      <c r="G400" s="77"/>
      <c r="H400" s="77"/>
      <c r="I400" s="77"/>
      <c r="J400" s="78"/>
      <c r="K400" s="78"/>
      <c r="L400" s="78"/>
      <c r="M400" s="78"/>
      <c r="N400" s="67"/>
      <c r="O400" s="68"/>
      <c r="P400" s="69"/>
      <c r="Q400" s="68"/>
      <c r="R400" s="69"/>
      <c r="S400" s="68"/>
      <c r="T400" s="70"/>
      <c r="U400" s="178"/>
      <c r="V400" s="179"/>
    </row>
    <row r="401" spans="1:25" ht="15.6" x14ac:dyDescent="0.3">
      <c r="A401" s="127"/>
      <c r="B401" s="125">
        <v>4</v>
      </c>
      <c r="C401" s="75"/>
      <c r="D401" s="77"/>
      <c r="E401" s="77"/>
      <c r="F401" s="76"/>
      <c r="G401" s="77"/>
      <c r="H401" s="77"/>
      <c r="I401" s="77"/>
      <c r="J401" s="78"/>
      <c r="K401" s="78"/>
      <c r="L401" s="78"/>
      <c r="M401" s="78"/>
      <c r="N401" s="67"/>
      <c r="O401" s="68"/>
      <c r="P401" s="69"/>
      <c r="Q401" s="68"/>
      <c r="R401" s="69"/>
      <c r="S401" s="68"/>
      <c r="T401" s="70"/>
      <c r="U401" s="178"/>
      <c r="V401" s="179"/>
    </row>
    <row r="402" spans="1:25" ht="15.6" x14ac:dyDescent="0.3">
      <c r="A402" s="127"/>
      <c r="B402" s="124">
        <v>5</v>
      </c>
      <c r="C402" s="75"/>
      <c r="D402" s="77"/>
      <c r="E402" s="77"/>
      <c r="F402" s="77"/>
      <c r="G402" s="76"/>
      <c r="H402" s="77"/>
      <c r="I402" s="77"/>
      <c r="J402" s="78"/>
      <c r="K402" s="78"/>
      <c r="L402" s="78"/>
      <c r="M402" s="78"/>
      <c r="N402" s="67"/>
      <c r="O402" s="68"/>
      <c r="P402" s="69"/>
      <c r="Q402" s="68"/>
      <c r="R402" s="69"/>
      <c r="S402" s="68"/>
      <c r="T402" s="70"/>
      <c r="U402" s="178"/>
      <c r="V402" s="179"/>
    </row>
    <row r="403" spans="1:25" ht="15.6" x14ac:dyDescent="0.3">
      <c r="A403" s="127"/>
      <c r="B403" s="125">
        <v>6</v>
      </c>
      <c r="C403" s="75"/>
      <c r="D403" s="77"/>
      <c r="E403" s="77"/>
      <c r="F403" s="77"/>
      <c r="G403" s="77"/>
      <c r="H403" s="76"/>
      <c r="I403" s="77"/>
      <c r="J403" s="78"/>
      <c r="K403" s="78"/>
      <c r="L403" s="78"/>
      <c r="M403" s="78"/>
      <c r="N403" s="67"/>
      <c r="O403" s="68"/>
      <c r="P403" s="69"/>
      <c r="Q403" s="68"/>
      <c r="R403" s="69"/>
      <c r="S403" s="68"/>
      <c r="T403" s="70"/>
      <c r="U403" s="178"/>
      <c r="V403" s="179"/>
    </row>
    <row r="404" spans="1:25" ht="15.6" x14ac:dyDescent="0.3">
      <c r="A404" s="127"/>
      <c r="B404" s="124">
        <v>7</v>
      </c>
      <c r="C404" s="75"/>
      <c r="D404" s="77"/>
      <c r="E404" s="77"/>
      <c r="F404" s="77"/>
      <c r="G404" s="77"/>
      <c r="H404" s="77"/>
      <c r="I404" s="76"/>
      <c r="J404" s="91"/>
      <c r="K404" s="91"/>
      <c r="L404" s="91"/>
      <c r="M404" s="91"/>
      <c r="N404" s="92"/>
      <c r="O404" s="68"/>
      <c r="P404" s="69"/>
      <c r="Q404" s="68"/>
      <c r="R404" s="69"/>
      <c r="S404" s="68"/>
      <c r="T404" s="70"/>
      <c r="U404" s="178"/>
      <c r="V404" s="179"/>
    </row>
    <row r="405" spans="1:25" ht="15.6" x14ac:dyDescent="0.3">
      <c r="A405" s="127"/>
      <c r="B405" s="125">
        <v>8</v>
      </c>
      <c r="C405" s="95"/>
      <c r="D405" s="96"/>
      <c r="E405" s="96"/>
      <c r="F405" s="96"/>
      <c r="G405" s="96"/>
      <c r="H405" s="96"/>
      <c r="I405" s="97"/>
      <c r="J405" s="98"/>
      <c r="K405" s="99"/>
      <c r="L405" s="99"/>
      <c r="M405" s="99"/>
      <c r="N405" s="92"/>
      <c r="O405" s="68"/>
      <c r="P405" s="69"/>
      <c r="Q405" s="68"/>
      <c r="R405" s="69"/>
      <c r="S405" s="68"/>
      <c r="T405" s="70"/>
      <c r="U405" s="178"/>
      <c r="V405" s="179"/>
    </row>
    <row r="406" spans="1:25" ht="15.6" x14ac:dyDescent="0.3">
      <c r="A406" s="127"/>
      <c r="B406" s="124">
        <v>9</v>
      </c>
      <c r="C406" s="95"/>
      <c r="D406" s="96"/>
      <c r="E406" s="96"/>
      <c r="F406" s="96"/>
      <c r="G406" s="96"/>
      <c r="H406" s="96"/>
      <c r="I406" s="97"/>
      <c r="J406" s="99"/>
      <c r="K406" s="98"/>
      <c r="L406" s="99"/>
      <c r="M406" s="99"/>
      <c r="N406" s="92"/>
      <c r="O406" s="68"/>
      <c r="P406" s="69"/>
      <c r="Q406" s="68"/>
      <c r="R406" s="69"/>
      <c r="S406" s="68"/>
      <c r="T406" s="70"/>
      <c r="U406" s="178"/>
      <c r="V406" s="179"/>
    </row>
    <row r="407" spans="1:25" ht="15.6" x14ac:dyDescent="0.3">
      <c r="A407" s="127"/>
      <c r="B407" s="125">
        <v>10</v>
      </c>
      <c r="C407" s="95"/>
      <c r="D407" s="96"/>
      <c r="E407" s="96"/>
      <c r="F407" s="96"/>
      <c r="G407" s="96"/>
      <c r="H407" s="96"/>
      <c r="I407" s="97"/>
      <c r="J407" s="99"/>
      <c r="K407" s="99"/>
      <c r="L407" s="98"/>
      <c r="M407" s="99"/>
      <c r="N407" s="92"/>
      <c r="O407" s="68"/>
      <c r="P407" s="69"/>
      <c r="Q407" s="68"/>
      <c r="R407" s="69"/>
      <c r="S407" s="68"/>
      <c r="T407" s="70"/>
      <c r="U407" s="178"/>
      <c r="V407" s="179"/>
    </row>
    <row r="408" spans="1:25" ht="15.6" x14ac:dyDescent="0.3">
      <c r="A408" s="127"/>
      <c r="B408" s="124">
        <v>11</v>
      </c>
      <c r="C408" s="95"/>
      <c r="D408" s="96"/>
      <c r="E408" s="96"/>
      <c r="F408" s="96"/>
      <c r="G408" s="96"/>
      <c r="H408" s="96"/>
      <c r="I408" s="97"/>
      <c r="J408" s="99"/>
      <c r="K408" s="99"/>
      <c r="L408" s="99"/>
      <c r="M408" s="98"/>
      <c r="N408" s="92"/>
      <c r="O408" s="68"/>
      <c r="P408" s="69"/>
      <c r="Q408" s="68"/>
      <c r="R408" s="69"/>
      <c r="S408" s="68"/>
      <c r="T408" s="70"/>
      <c r="U408" s="178"/>
      <c r="V408" s="179"/>
    </row>
    <row r="409" spans="1:25" ht="16.2" thickBot="1" x14ac:dyDescent="0.35">
      <c r="A409" s="129"/>
      <c r="B409" s="130">
        <v>12</v>
      </c>
      <c r="C409" s="105"/>
      <c r="D409" s="106"/>
      <c r="E409" s="106"/>
      <c r="F409" s="106"/>
      <c r="G409" s="106"/>
      <c r="H409" s="106"/>
      <c r="I409" s="106"/>
      <c r="J409" s="107"/>
      <c r="K409" s="107"/>
      <c r="L409" s="107"/>
      <c r="M409" s="107"/>
      <c r="N409" s="108"/>
      <c r="O409" s="109"/>
      <c r="P409" s="110"/>
      <c r="Q409" s="109"/>
      <c r="R409" s="110"/>
      <c r="S409" s="109"/>
      <c r="T409" s="111"/>
      <c r="U409" s="180"/>
      <c r="V409" s="181"/>
    </row>
    <row r="411" spans="1:25" x14ac:dyDescent="0.25">
      <c r="A411" s="84" t="s">
        <v>418</v>
      </c>
    </row>
    <row r="412" spans="1:25" x14ac:dyDescent="0.25">
      <c r="A412" s="119"/>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row>
    <row r="413" spans="1:25" x14ac:dyDescent="0.25">
      <c r="A413" s="84"/>
    </row>
    <row r="414" spans="1:25" x14ac:dyDescent="0.25">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row>
    <row r="415" spans="1:25" ht="15" x14ac:dyDescent="0.25">
      <c r="A415" s="90"/>
      <c r="H415" s="90"/>
      <c r="I415" s="90"/>
      <c r="J415" s="90"/>
      <c r="K415" s="90"/>
      <c r="L415" s="90"/>
      <c r="M415" s="90"/>
      <c r="N415" s="90"/>
      <c r="O415" s="90"/>
      <c r="P415" s="102"/>
      <c r="Q415" s="62"/>
    </row>
    <row r="419" spans="1:25" ht="22.8" x14ac:dyDescent="0.4">
      <c r="A419" s="120" t="s">
        <v>492</v>
      </c>
    </row>
    <row r="420" spans="1:25" ht="13.8" thickBot="1" x14ac:dyDescent="0.3"/>
    <row r="421" spans="1:25" ht="100.05" customHeight="1" thickBot="1" x14ac:dyDescent="0.55000000000000004">
      <c r="A421" s="182" t="str">
        <f>CONCATENATE(AH18,"                ",AG18)</f>
        <v>SABEL                groot wapen</v>
      </c>
      <c r="B421" s="183"/>
      <c r="C421" s="184" t="str">
        <f>CONCATENATE(AE18,"                     ", AF18)</f>
        <v>LOPER                      gemengd elek./mech.</v>
      </c>
      <c r="D421" s="185"/>
      <c r="E421" s="186"/>
      <c r="F421" s="186"/>
      <c r="G421" s="186"/>
      <c r="H421" s="186"/>
      <c r="I421" s="186"/>
      <c r="J421" s="186"/>
      <c r="K421" s="187"/>
      <c r="L421" s="188">
        <f>AC18</f>
        <v>0</v>
      </c>
      <c r="M421" s="189"/>
      <c r="N421" s="50" t="s">
        <v>364</v>
      </c>
      <c r="O421" s="190" t="s">
        <v>365</v>
      </c>
      <c r="P421" s="191"/>
      <c r="Q421" s="190" t="s">
        <v>366</v>
      </c>
      <c r="R421" s="191"/>
      <c r="S421" s="190" t="s">
        <v>367</v>
      </c>
      <c r="T421" s="191"/>
      <c r="U421" s="192" t="s">
        <v>446</v>
      </c>
      <c r="V421" s="193"/>
      <c r="W421" s="138"/>
      <c r="X421" s="146" t="s">
        <v>523</v>
      </c>
      <c r="Y421" s="140"/>
    </row>
    <row r="422" spans="1:25" ht="16.2" thickBot="1" x14ac:dyDescent="0.35">
      <c r="A422" s="57" t="s">
        <v>370</v>
      </c>
      <c r="B422" s="121"/>
      <c r="C422" s="53">
        <v>1</v>
      </c>
      <c r="D422" s="54">
        <v>2</v>
      </c>
      <c r="E422" s="54">
        <v>3</v>
      </c>
      <c r="F422" s="54">
        <v>4</v>
      </c>
      <c r="G422" s="54">
        <v>5</v>
      </c>
      <c r="H422" s="54">
        <v>6</v>
      </c>
      <c r="I422" s="54">
        <v>7</v>
      </c>
      <c r="J422" s="54">
        <v>8</v>
      </c>
      <c r="K422" s="54">
        <v>9</v>
      </c>
      <c r="L422" s="55">
        <v>10</v>
      </c>
      <c r="M422" s="55">
        <v>11</v>
      </c>
      <c r="N422" s="56">
        <v>12</v>
      </c>
      <c r="O422" s="57" t="s">
        <v>371</v>
      </c>
      <c r="P422" s="58" t="s">
        <v>372</v>
      </c>
      <c r="Q422" s="59" t="s">
        <v>371</v>
      </c>
      <c r="R422" s="56" t="s">
        <v>372</v>
      </c>
      <c r="S422" s="59" t="s">
        <v>371</v>
      </c>
      <c r="T422" s="60" t="s">
        <v>372</v>
      </c>
      <c r="U422" s="194"/>
      <c r="V422" s="195"/>
      <c r="W422" s="139"/>
      <c r="X422" s="139"/>
      <c r="Y422" s="139"/>
    </row>
    <row r="423" spans="1:25" ht="15.6" x14ac:dyDescent="0.3">
      <c r="A423" s="127"/>
      <c r="B423" s="124">
        <v>1</v>
      </c>
      <c r="C423" s="64"/>
      <c r="D423" s="65"/>
      <c r="E423" s="65"/>
      <c r="F423" s="65"/>
      <c r="G423" s="65"/>
      <c r="H423" s="65"/>
      <c r="I423" s="65"/>
      <c r="J423" s="66"/>
      <c r="K423" s="66"/>
      <c r="L423" s="66"/>
      <c r="M423" s="66"/>
      <c r="N423" s="67"/>
      <c r="O423" s="68"/>
      <c r="P423" s="69"/>
      <c r="Q423" s="68"/>
      <c r="R423" s="69"/>
      <c r="S423" s="68"/>
      <c r="T423" s="70"/>
      <c r="U423" s="178"/>
      <c r="V423" s="179"/>
    </row>
    <row r="424" spans="1:25" ht="15.6" x14ac:dyDescent="0.3">
      <c r="A424" s="127"/>
      <c r="B424" s="125">
        <v>2</v>
      </c>
      <c r="C424" s="75"/>
      <c r="D424" s="76"/>
      <c r="E424" s="77"/>
      <c r="F424" s="77"/>
      <c r="G424" s="77"/>
      <c r="H424" s="77"/>
      <c r="I424" s="77"/>
      <c r="J424" s="78"/>
      <c r="K424" s="78"/>
      <c r="L424" s="78"/>
      <c r="M424" s="78"/>
      <c r="N424" s="67"/>
      <c r="O424" s="68"/>
      <c r="P424" s="69"/>
      <c r="Q424" s="68"/>
      <c r="R424" s="69"/>
      <c r="S424" s="68"/>
      <c r="T424" s="70"/>
      <c r="U424" s="178"/>
      <c r="V424" s="179"/>
    </row>
    <row r="425" spans="1:25" ht="15.6" x14ac:dyDescent="0.3">
      <c r="A425" s="127"/>
      <c r="B425" s="124">
        <v>3</v>
      </c>
      <c r="C425" s="75"/>
      <c r="D425" s="77"/>
      <c r="E425" s="76"/>
      <c r="F425" s="77"/>
      <c r="G425" s="77"/>
      <c r="H425" s="77"/>
      <c r="I425" s="77"/>
      <c r="J425" s="78"/>
      <c r="K425" s="78"/>
      <c r="L425" s="78"/>
      <c r="M425" s="78"/>
      <c r="N425" s="67"/>
      <c r="O425" s="68"/>
      <c r="P425" s="69"/>
      <c r="Q425" s="68"/>
      <c r="R425" s="69"/>
      <c r="S425" s="68"/>
      <c r="T425" s="70"/>
      <c r="U425" s="178"/>
      <c r="V425" s="179"/>
    </row>
    <row r="426" spans="1:25" ht="15.6" x14ac:dyDescent="0.3">
      <c r="A426" s="127"/>
      <c r="B426" s="125">
        <v>4</v>
      </c>
      <c r="C426" s="75"/>
      <c r="D426" s="77"/>
      <c r="E426" s="77"/>
      <c r="F426" s="76"/>
      <c r="G426" s="77"/>
      <c r="H426" s="77"/>
      <c r="I426" s="77"/>
      <c r="J426" s="78"/>
      <c r="K426" s="78"/>
      <c r="L426" s="78"/>
      <c r="M426" s="78"/>
      <c r="N426" s="67"/>
      <c r="O426" s="68"/>
      <c r="P426" s="69"/>
      <c r="Q426" s="68"/>
      <c r="R426" s="69"/>
      <c r="S426" s="68"/>
      <c r="T426" s="70"/>
      <c r="U426" s="178"/>
      <c r="V426" s="179"/>
    </row>
    <row r="427" spans="1:25" ht="15.6" x14ac:dyDescent="0.3">
      <c r="A427" s="127"/>
      <c r="B427" s="124">
        <v>5</v>
      </c>
      <c r="C427" s="75"/>
      <c r="D427" s="77"/>
      <c r="E427" s="77"/>
      <c r="F427" s="77"/>
      <c r="G427" s="76"/>
      <c r="H427" s="77"/>
      <c r="I427" s="77"/>
      <c r="J427" s="78"/>
      <c r="K427" s="78"/>
      <c r="L427" s="78"/>
      <c r="M427" s="78"/>
      <c r="N427" s="67"/>
      <c r="O427" s="68"/>
      <c r="P427" s="69"/>
      <c r="Q427" s="68"/>
      <c r="R427" s="69"/>
      <c r="S427" s="68"/>
      <c r="T427" s="70"/>
      <c r="U427" s="178"/>
      <c r="V427" s="179"/>
    </row>
    <row r="428" spans="1:25" ht="15.6" x14ac:dyDescent="0.3">
      <c r="A428" s="127"/>
      <c r="B428" s="125">
        <v>6</v>
      </c>
      <c r="C428" s="75"/>
      <c r="D428" s="77"/>
      <c r="E428" s="77"/>
      <c r="F428" s="77"/>
      <c r="G428" s="77"/>
      <c r="H428" s="76"/>
      <c r="I428" s="77"/>
      <c r="J428" s="78"/>
      <c r="K428" s="78"/>
      <c r="L428" s="78"/>
      <c r="M428" s="78"/>
      <c r="N428" s="67"/>
      <c r="O428" s="68"/>
      <c r="P428" s="69"/>
      <c r="Q428" s="68"/>
      <c r="R428" s="69"/>
      <c r="S428" s="68"/>
      <c r="T428" s="70"/>
      <c r="U428" s="178"/>
      <c r="V428" s="179"/>
    </row>
    <row r="429" spans="1:25" ht="15.6" x14ac:dyDescent="0.3">
      <c r="A429" s="127"/>
      <c r="B429" s="124">
        <v>7</v>
      </c>
      <c r="C429" s="75"/>
      <c r="D429" s="77"/>
      <c r="E429" s="77"/>
      <c r="F429" s="77"/>
      <c r="G429" s="77"/>
      <c r="H429" s="77"/>
      <c r="I429" s="76"/>
      <c r="J429" s="91"/>
      <c r="K429" s="91"/>
      <c r="L429" s="91"/>
      <c r="M429" s="91"/>
      <c r="N429" s="92"/>
      <c r="O429" s="68"/>
      <c r="P429" s="69"/>
      <c r="Q429" s="68"/>
      <c r="R429" s="69"/>
      <c r="S429" s="68"/>
      <c r="T429" s="70"/>
      <c r="U429" s="178"/>
      <c r="V429" s="179"/>
    </row>
    <row r="430" spans="1:25" ht="15.6" x14ac:dyDescent="0.3">
      <c r="A430" s="127"/>
      <c r="B430" s="125">
        <v>8</v>
      </c>
      <c r="C430" s="95"/>
      <c r="D430" s="96"/>
      <c r="E430" s="96"/>
      <c r="F430" s="96"/>
      <c r="G430" s="96"/>
      <c r="H430" s="96"/>
      <c r="I430" s="97"/>
      <c r="J430" s="98"/>
      <c r="K430" s="99"/>
      <c r="L430" s="99"/>
      <c r="M430" s="99"/>
      <c r="N430" s="92"/>
      <c r="O430" s="68"/>
      <c r="P430" s="69"/>
      <c r="Q430" s="68"/>
      <c r="R430" s="69"/>
      <c r="S430" s="68"/>
      <c r="T430" s="70"/>
      <c r="U430" s="178"/>
      <c r="V430" s="179"/>
    </row>
    <row r="431" spans="1:25" ht="15.6" x14ac:dyDescent="0.3">
      <c r="A431" s="127"/>
      <c r="B431" s="124">
        <v>9</v>
      </c>
      <c r="C431" s="95"/>
      <c r="D431" s="96"/>
      <c r="E431" s="96"/>
      <c r="F431" s="96"/>
      <c r="G431" s="96"/>
      <c r="H431" s="96"/>
      <c r="I431" s="97"/>
      <c r="J431" s="99"/>
      <c r="K431" s="98"/>
      <c r="L431" s="99"/>
      <c r="M431" s="99"/>
      <c r="N431" s="92"/>
      <c r="O431" s="68"/>
      <c r="P431" s="69"/>
      <c r="Q431" s="68"/>
      <c r="R431" s="69"/>
      <c r="S431" s="68"/>
      <c r="T431" s="70"/>
      <c r="U431" s="178"/>
      <c r="V431" s="179"/>
    </row>
    <row r="432" spans="1:25" ht="15.6" x14ac:dyDescent="0.3">
      <c r="A432" s="127"/>
      <c r="B432" s="125">
        <v>10</v>
      </c>
      <c r="C432" s="95"/>
      <c r="D432" s="96"/>
      <c r="E432" s="96"/>
      <c r="F432" s="96"/>
      <c r="G432" s="96"/>
      <c r="H432" s="96"/>
      <c r="I432" s="97"/>
      <c r="J432" s="99"/>
      <c r="K432" s="99"/>
      <c r="L432" s="98"/>
      <c r="M432" s="99"/>
      <c r="N432" s="92"/>
      <c r="O432" s="68"/>
      <c r="P432" s="69"/>
      <c r="Q432" s="68"/>
      <c r="R432" s="69"/>
      <c r="S432" s="68"/>
      <c r="T432" s="70"/>
      <c r="U432" s="178"/>
      <c r="V432" s="179"/>
    </row>
    <row r="433" spans="1:25" ht="15.6" x14ac:dyDescent="0.3">
      <c r="A433" s="127"/>
      <c r="B433" s="124">
        <v>11</v>
      </c>
      <c r="C433" s="95"/>
      <c r="D433" s="96"/>
      <c r="E433" s="96"/>
      <c r="F433" s="96"/>
      <c r="G433" s="96"/>
      <c r="H433" s="96"/>
      <c r="I433" s="97"/>
      <c r="J433" s="99"/>
      <c r="K433" s="99"/>
      <c r="L433" s="99"/>
      <c r="M433" s="98"/>
      <c r="N433" s="92"/>
      <c r="O433" s="68"/>
      <c r="P433" s="69"/>
      <c r="Q433" s="68"/>
      <c r="R433" s="69"/>
      <c r="S433" s="68"/>
      <c r="T433" s="70"/>
      <c r="U433" s="178"/>
      <c r="V433" s="179"/>
    </row>
    <row r="434" spans="1:25" ht="16.2" thickBot="1" x14ac:dyDescent="0.35">
      <c r="A434" s="129"/>
      <c r="B434" s="130">
        <v>12</v>
      </c>
      <c r="C434" s="105"/>
      <c r="D434" s="106"/>
      <c r="E434" s="106"/>
      <c r="F434" s="106"/>
      <c r="G434" s="106"/>
      <c r="H434" s="106"/>
      <c r="I434" s="106"/>
      <c r="J434" s="107"/>
      <c r="K434" s="107"/>
      <c r="L434" s="107"/>
      <c r="M434" s="107"/>
      <c r="N434" s="108"/>
      <c r="O434" s="109"/>
      <c r="P434" s="110"/>
      <c r="Q434" s="109"/>
      <c r="R434" s="110"/>
      <c r="S434" s="109"/>
      <c r="T434" s="111"/>
      <c r="U434" s="180"/>
      <c r="V434" s="181"/>
    </row>
    <row r="436" spans="1:25" x14ac:dyDescent="0.25">
      <c r="A436" s="84" t="s">
        <v>418</v>
      </c>
    </row>
    <row r="437" spans="1:25" ht="15" x14ac:dyDescent="0.25">
      <c r="A437" s="119"/>
      <c r="B437" s="83"/>
      <c r="C437" s="83"/>
      <c r="D437" s="83"/>
      <c r="E437" s="83"/>
      <c r="F437" s="83"/>
      <c r="G437" s="83"/>
      <c r="H437" s="83"/>
      <c r="I437" s="83"/>
      <c r="J437" s="83"/>
      <c r="K437" s="83"/>
      <c r="L437" s="83"/>
      <c r="M437" s="83"/>
      <c r="N437" s="83"/>
      <c r="O437" s="84"/>
      <c r="P437" s="85"/>
      <c r="Q437" s="73"/>
      <c r="W437" s="84"/>
      <c r="X437" s="84"/>
      <c r="Y437" s="84"/>
    </row>
    <row r="438" spans="1:25" ht="15" x14ac:dyDescent="0.25">
      <c r="A438" s="86"/>
      <c r="B438" s="87"/>
      <c r="C438" s="83"/>
      <c r="D438" s="83"/>
      <c r="E438" s="83"/>
      <c r="F438" s="83"/>
      <c r="G438" s="83"/>
      <c r="H438" s="83"/>
      <c r="I438" s="83"/>
      <c r="J438" s="83"/>
      <c r="K438" s="83"/>
      <c r="L438" s="83"/>
      <c r="M438" s="83"/>
      <c r="N438" s="83"/>
      <c r="O438" s="84"/>
      <c r="P438" s="85"/>
      <c r="Q438" s="73"/>
    </row>
    <row r="439" spans="1:25" x14ac:dyDescent="0.25">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row>
    <row r="440" spans="1:25" ht="15" x14ac:dyDescent="0.25">
      <c r="A440" s="90"/>
      <c r="H440" s="90"/>
      <c r="I440" s="90"/>
      <c r="J440" s="90"/>
      <c r="K440" s="90"/>
      <c r="L440" s="90"/>
      <c r="M440" s="90"/>
      <c r="N440" s="90"/>
      <c r="O440" s="90"/>
      <c r="P440" s="102"/>
      <c r="Q440" s="62"/>
    </row>
    <row r="444" spans="1:25" ht="22.8" x14ac:dyDescent="0.4">
      <c r="A444" s="120" t="s">
        <v>492</v>
      </c>
    </row>
    <row r="445" spans="1:25" ht="13.8" thickBot="1" x14ac:dyDescent="0.3"/>
    <row r="446" spans="1:25" ht="100.05" customHeight="1" thickBot="1" x14ac:dyDescent="0.55000000000000004">
      <c r="A446" s="182" t="str">
        <f>CONCATENATE(AH19,"                ",AG19)</f>
        <v>SABEL                groot wapen</v>
      </c>
      <c r="B446" s="183"/>
      <c r="C446" s="184" t="str">
        <f>CONCATENATE(AE19,"                     ", AF19)</f>
        <v>LOPER                      gemengd elek./mech.</v>
      </c>
      <c r="D446" s="185"/>
      <c r="E446" s="186"/>
      <c r="F446" s="186"/>
      <c r="G446" s="186"/>
      <c r="H446" s="186"/>
      <c r="I446" s="186"/>
      <c r="J446" s="186"/>
      <c r="K446" s="187"/>
      <c r="L446" s="188">
        <f>AC10</f>
        <v>0</v>
      </c>
      <c r="M446" s="189"/>
      <c r="N446" s="50" t="s">
        <v>364</v>
      </c>
      <c r="O446" s="190" t="s">
        <v>365</v>
      </c>
      <c r="P446" s="191"/>
      <c r="Q446" s="190" t="s">
        <v>366</v>
      </c>
      <c r="R446" s="191"/>
      <c r="S446" s="190" t="s">
        <v>367</v>
      </c>
      <c r="T446" s="191"/>
      <c r="U446" s="192" t="s">
        <v>446</v>
      </c>
      <c r="V446" s="193"/>
      <c r="W446" s="138"/>
      <c r="X446" s="146" t="s">
        <v>524</v>
      </c>
      <c r="Y446" s="140"/>
    </row>
    <row r="447" spans="1:25" ht="16.2" thickBot="1" x14ac:dyDescent="0.35">
      <c r="A447" s="57" t="s">
        <v>370</v>
      </c>
      <c r="B447" s="121"/>
      <c r="C447" s="53">
        <v>1</v>
      </c>
      <c r="D447" s="54">
        <v>2</v>
      </c>
      <c r="E447" s="54">
        <v>3</v>
      </c>
      <c r="F447" s="54">
        <v>4</v>
      </c>
      <c r="G447" s="54">
        <v>5</v>
      </c>
      <c r="H447" s="54">
        <v>6</v>
      </c>
      <c r="I447" s="54">
        <v>7</v>
      </c>
      <c r="J447" s="54">
        <v>8</v>
      </c>
      <c r="K447" s="54">
        <v>9</v>
      </c>
      <c r="L447" s="55">
        <v>10</v>
      </c>
      <c r="M447" s="55">
        <v>11</v>
      </c>
      <c r="N447" s="56">
        <v>12</v>
      </c>
      <c r="O447" s="57" t="s">
        <v>371</v>
      </c>
      <c r="P447" s="58" t="s">
        <v>372</v>
      </c>
      <c r="Q447" s="59" t="s">
        <v>371</v>
      </c>
      <c r="R447" s="56" t="s">
        <v>372</v>
      </c>
      <c r="S447" s="59" t="s">
        <v>371</v>
      </c>
      <c r="T447" s="60" t="s">
        <v>372</v>
      </c>
      <c r="U447" s="194"/>
      <c r="V447" s="195"/>
      <c r="W447" s="139"/>
      <c r="X447" s="139"/>
      <c r="Y447" s="139"/>
    </row>
    <row r="448" spans="1:25" ht="15.6" x14ac:dyDescent="0.3">
      <c r="A448" s="127"/>
      <c r="B448" s="124">
        <v>1</v>
      </c>
      <c r="C448" s="64"/>
      <c r="D448" s="65"/>
      <c r="E448" s="65"/>
      <c r="F448" s="65"/>
      <c r="G448" s="65"/>
      <c r="H448" s="65"/>
      <c r="I448" s="65"/>
      <c r="J448" s="66"/>
      <c r="K448" s="66"/>
      <c r="L448" s="66"/>
      <c r="M448" s="66"/>
      <c r="N448" s="67"/>
      <c r="O448" s="68"/>
      <c r="P448" s="69"/>
      <c r="Q448" s="68"/>
      <c r="R448" s="69"/>
      <c r="S448" s="68"/>
      <c r="T448" s="70"/>
      <c r="U448" s="178"/>
      <c r="V448" s="179"/>
    </row>
    <row r="449" spans="1:25" ht="15.6" x14ac:dyDescent="0.3">
      <c r="A449" s="127"/>
      <c r="B449" s="125">
        <v>2</v>
      </c>
      <c r="C449" s="75"/>
      <c r="D449" s="76"/>
      <c r="E449" s="77"/>
      <c r="F449" s="77"/>
      <c r="G449" s="77"/>
      <c r="H449" s="77"/>
      <c r="I449" s="77"/>
      <c r="J449" s="78"/>
      <c r="K449" s="78"/>
      <c r="L449" s="78"/>
      <c r="M449" s="78"/>
      <c r="N449" s="67"/>
      <c r="O449" s="68"/>
      <c r="P449" s="69"/>
      <c r="Q449" s="68"/>
      <c r="R449" s="69"/>
      <c r="S449" s="68"/>
      <c r="T449" s="70"/>
      <c r="U449" s="178"/>
      <c r="V449" s="179"/>
    </row>
    <row r="450" spans="1:25" ht="15.6" x14ac:dyDescent="0.3">
      <c r="A450" s="127"/>
      <c r="B450" s="124">
        <v>3</v>
      </c>
      <c r="C450" s="75"/>
      <c r="D450" s="77"/>
      <c r="E450" s="76"/>
      <c r="F450" s="77"/>
      <c r="G450" s="77"/>
      <c r="H450" s="77"/>
      <c r="I450" s="77"/>
      <c r="J450" s="78"/>
      <c r="K450" s="78"/>
      <c r="L450" s="78"/>
      <c r="M450" s="78"/>
      <c r="N450" s="67"/>
      <c r="O450" s="68"/>
      <c r="P450" s="69"/>
      <c r="Q450" s="68"/>
      <c r="R450" s="69"/>
      <c r="S450" s="68"/>
      <c r="T450" s="70"/>
      <c r="U450" s="178"/>
      <c r="V450" s="179"/>
    </row>
    <row r="451" spans="1:25" ht="15.6" x14ac:dyDescent="0.3">
      <c r="A451" s="127"/>
      <c r="B451" s="125">
        <v>4</v>
      </c>
      <c r="C451" s="75"/>
      <c r="D451" s="77"/>
      <c r="E451" s="77"/>
      <c r="F451" s="76"/>
      <c r="G451" s="77"/>
      <c r="H451" s="77"/>
      <c r="I451" s="77"/>
      <c r="J451" s="78"/>
      <c r="K451" s="78"/>
      <c r="L451" s="78"/>
      <c r="M451" s="78"/>
      <c r="N451" s="67"/>
      <c r="O451" s="68"/>
      <c r="P451" s="69"/>
      <c r="Q451" s="68"/>
      <c r="R451" s="69"/>
      <c r="S451" s="68"/>
      <c r="T451" s="70"/>
      <c r="U451" s="178"/>
      <c r="V451" s="179"/>
    </row>
    <row r="452" spans="1:25" ht="15.6" x14ac:dyDescent="0.3">
      <c r="A452" s="127"/>
      <c r="B452" s="124">
        <v>5</v>
      </c>
      <c r="C452" s="75"/>
      <c r="D452" s="77"/>
      <c r="E452" s="77"/>
      <c r="F452" s="77"/>
      <c r="G452" s="76"/>
      <c r="H452" s="77"/>
      <c r="I452" s="77"/>
      <c r="J452" s="78"/>
      <c r="K452" s="78"/>
      <c r="L452" s="78"/>
      <c r="M452" s="78"/>
      <c r="N452" s="67"/>
      <c r="O452" s="68"/>
      <c r="P452" s="69"/>
      <c r="Q452" s="68"/>
      <c r="R452" s="69"/>
      <c r="S452" s="68"/>
      <c r="T452" s="70"/>
      <c r="U452" s="178"/>
      <c r="V452" s="179"/>
    </row>
    <row r="453" spans="1:25" ht="15.6" x14ac:dyDescent="0.3">
      <c r="A453" s="127"/>
      <c r="B453" s="125">
        <v>6</v>
      </c>
      <c r="C453" s="75"/>
      <c r="D453" s="77"/>
      <c r="E453" s="77"/>
      <c r="F453" s="77"/>
      <c r="G453" s="77"/>
      <c r="H453" s="76"/>
      <c r="I453" s="77"/>
      <c r="J453" s="78"/>
      <c r="K453" s="78"/>
      <c r="L453" s="78"/>
      <c r="M453" s="78"/>
      <c r="N453" s="67"/>
      <c r="O453" s="68"/>
      <c r="P453" s="69"/>
      <c r="Q453" s="68"/>
      <c r="R453" s="69"/>
      <c r="S453" s="68"/>
      <c r="T453" s="70"/>
      <c r="U453" s="178"/>
      <c r="V453" s="179"/>
    </row>
    <row r="454" spans="1:25" ht="15.6" x14ac:dyDescent="0.3">
      <c r="A454" s="127"/>
      <c r="B454" s="124">
        <v>7</v>
      </c>
      <c r="C454" s="75"/>
      <c r="D454" s="77"/>
      <c r="E454" s="77"/>
      <c r="F454" s="77" t="s">
        <v>574</v>
      </c>
      <c r="G454" s="77"/>
      <c r="H454" s="77"/>
      <c r="I454" s="76"/>
      <c r="J454" s="91"/>
      <c r="K454" s="91"/>
      <c r="L454" s="91"/>
      <c r="M454" s="91"/>
      <c r="N454" s="92"/>
      <c r="O454" s="68"/>
      <c r="P454" s="69"/>
      <c r="Q454" s="68"/>
      <c r="R454" s="69"/>
      <c r="S454" s="68"/>
      <c r="T454" s="70"/>
      <c r="U454" s="178"/>
      <c r="V454" s="179"/>
    </row>
    <row r="455" spans="1:25" ht="15.6" x14ac:dyDescent="0.3">
      <c r="A455" s="127"/>
      <c r="B455" s="125">
        <v>8</v>
      </c>
      <c r="C455" s="95"/>
      <c r="D455" s="96"/>
      <c r="E455" s="96"/>
      <c r="F455" s="96"/>
      <c r="G455" s="96"/>
      <c r="H455" s="96"/>
      <c r="I455" s="97"/>
      <c r="J455" s="98"/>
      <c r="K455" s="99"/>
      <c r="L455" s="99"/>
      <c r="M455" s="99"/>
      <c r="N455" s="92"/>
      <c r="O455" s="68"/>
      <c r="P455" s="69"/>
      <c r="Q455" s="68"/>
      <c r="R455" s="69"/>
      <c r="S455" s="68"/>
      <c r="T455" s="70"/>
      <c r="U455" s="178"/>
      <c r="V455" s="179"/>
    </row>
    <row r="456" spans="1:25" ht="15.6" x14ac:dyDescent="0.3">
      <c r="A456" s="127"/>
      <c r="B456" s="124">
        <v>9</v>
      </c>
      <c r="C456" s="95"/>
      <c r="D456" s="96"/>
      <c r="E456" s="96"/>
      <c r="F456" s="96"/>
      <c r="G456" s="96"/>
      <c r="H456" s="96"/>
      <c r="I456" s="97"/>
      <c r="J456" s="99"/>
      <c r="K456" s="98"/>
      <c r="L456" s="99"/>
      <c r="M456" s="99"/>
      <c r="N456" s="92"/>
      <c r="O456" s="68"/>
      <c r="P456" s="69"/>
      <c r="Q456" s="68"/>
      <c r="R456" s="69"/>
      <c r="S456" s="68"/>
      <c r="T456" s="70"/>
      <c r="U456" s="178"/>
      <c r="V456" s="179"/>
    </row>
    <row r="457" spans="1:25" ht="15.6" x14ac:dyDescent="0.3">
      <c r="A457" s="127"/>
      <c r="B457" s="125">
        <v>10</v>
      </c>
      <c r="C457" s="95"/>
      <c r="D457" s="96"/>
      <c r="E457" s="96"/>
      <c r="F457" s="96"/>
      <c r="G457" s="96"/>
      <c r="H457" s="96"/>
      <c r="I457" s="97"/>
      <c r="J457" s="99"/>
      <c r="K457" s="99"/>
      <c r="L457" s="98"/>
      <c r="M457" s="99"/>
      <c r="N457" s="92"/>
      <c r="O457" s="68"/>
      <c r="P457" s="69"/>
      <c r="Q457" s="68"/>
      <c r="R457" s="69"/>
      <c r="S457" s="68"/>
      <c r="T457" s="70"/>
      <c r="U457" s="178"/>
      <c r="V457" s="179"/>
    </row>
    <row r="458" spans="1:25" ht="15.6" x14ac:dyDescent="0.3">
      <c r="A458" s="127"/>
      <c r="B458" s="124">
        <v>11</v>
      </c>
      <c r="C458" s="95"/>
      <c r="D458" s="96"/>
      <c r="E458" s="96"/>
      <c r="F458" s="96"/>
      <c r="G458" s="96"/>
      <c r="H458" s="96"/>
      <c r="I458" s="97"/>
      <c r="J458" s="99"/>
      <c r="K458" s="99"/>
      <c r="L458" s="99"/>
      <c r="M458" s="98"/>
      <c r="N458" s="92"/>
      <c r="O458" s="68"/>
      <c r="P458" s="69"/>
      <c r="Q458" s="68"/>
      <c r="R458" s="69"/>
      <c r="S458" s="68"/>
      <c r="T458" s="70"/>
      <c r="U458" s="178"/>
      <c r="V458" s="179"/>
    </row>
    <row r="459" spans="1:25" ht="16.2" thickBot="1" x14ac:dyDescent="0.35">
      <c r="A459" s="129"/>
      <c r="B459" s="130">
        <v>12</v>
      </c>
      <c r="C459" s="105"/>
      <c r="D459" s="106"/>
      <c r="E459" s="106"/>
      <c r="F459" s="106"/>
      <c r="G459" s="106"/>
      <c r="H459" s="106"/>
      <c r="I459" s="106"/>
      <c r="J459" s="107"/>
      <c r="K459" s="107"/>
      <c r="L459" s="107"/>
      <c r="M459" s="107"/>
      <c r="N459" s="108"/>
      <c r="O459" s="109"/>
      <c r="P459" s="110"/>
      <c r="Q459" s="109"/>
      <c r="R459" s="110"/>
      <c r="S459" s="109"/>
      <c r="T459" s="111"/>
      <c r="U459" s="180"/>
      <c r="V459" s="181"/>
    </row>
    <row r="461" spans="1:25" x14ac:dyDescent="0.25">
      <c r="A461" s="84" t="s">
        <v>418</v>
      </c>
    </row>
    <row r="462" spans="1:25" ht="15" x14ac:dyDescent="0.25">
      <c r="A462" s="119"/>
      <c r="B462" s="83"/>
      <c r="C462" s="83"/>
      <c r="D462" s="83"/>
      <c r="E462" s="83"/>
      <c r="F462" s="83"/>
      <c r="G462" s="83"/>
      <c r="H462" s="83"/>
      <c r="I462" s="83"/>
      <c r="J462" s="83"/>
      <c r="K462" s="83"/>
      <c r="L462" s="90"/>
      <c r="M462" s="84"/>
      <c r="N462" s="84"/>
      <c r="O462" s="84"/>
      <c r="P462" s="85"/>
      <c r="Q462" s="73"/>
      <c r="W462" s="84"/>
      <c r="X462" s="84"/>
      <c r="Y462" s="84"/>
    </row>
    <row r="463" spans="1:25" ht="15" x14ac:dyDescent="0.25">
      <c r="A463" s="84"/>
      <c r="B463" s="84"/>
      <c r="C463" s="83"/>
      <c r="D463" s="83"/>
      <c r="E463" s="83"/>
      <c r="F463" s="83"/>
      <c r="G463" s="83"/>
      <c r="H463" s="83"/>
      <c r="I463" s="83"/>
      <c r="J463" s="83"/>
      <c r="K463" s="83"/>
      <c r="L463" s="83"/>
      <c r="M463" s="84"/>
      <c r="N463" s="84"/>
      <c r="O463" s="84"/>
      <c r="P463" s="85"/>
      <c r="Q463" s="73"/>
    </row>
    <row r="464" spans="1:25" x14ac:dyDescent="0.25">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row>
    <row r="465" spans="1:22" x14ac:dyDescent="0.25">
      <c r="A465" s="90"/>
    </row>
    <row r="466" spans="1:22" x14ac:dyDescent="0.25">
      <c r="A466" s="90"/>
      <c r="B466" s="84"/>
      <c r="C466" s="84"/>
      <c r="D466" s="84"/>
      <c r="E466" s="84"/>
      <c r="F466" s="84"/>
      <c r="G466" s="84"/>
      <c r="H466" s="84"/>
      <c r="I466" s="84"/>
      <c r="J466" s="84"/>
      <c r="K466" s="84"/>
      <c r="L466" s="84"/>
      <c r="M466" s="84"/>
      <c r="N466" s="84"/>
      <c r="O466" s="84"/>
      <c r="P466" s="84"/>
      <c r="Q466" s="84"/>
      <c r="R466" s="84"/>
      <c r="S466" s="84"/>
      <c r="T466" s="84"/>
      <c r="U466" s="84"/>
      <c r="V466" s="84"/>
    </row>
    <row r="468" spans="1:22" x14ac:dyDescent="0.25">
      <c r="B468" s="84"/>
      <c r="C468" s="84"/>
      <c r="D468" s="84"/>
    </row>
    <row r="469" spans="1:22" ht="22.8" x14ac:dyDescent="0.4">
      <c r="A469" s="120" t="s">
        <v>492</v>
      </c>
    </row>
    <row r="482" spans="1:2" ht="28.2" x14ac:dyDescent="0.5">
      <c r="A482" s="144"/>
      <c r="B482" s="144"/>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68"/>
  <sheetViews>
    <sheetView topLeftCell="A49" zoomScaleNormal="100" workbookViewId="0">
      <selection activeCell="B37" sqref="B37"/>
    </sheetView>
  </sheetViews>
  <sheetFormatPr defaultRowHeight="14.4" x14ac:dyDescent="0.3"/>
  <cols>
    <col min="1" max="1" width="27.2187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hidden="1" customWidth="1"/>
    <col min="13" max="13" width="13.21875" hidden="1" customWidth="1"/>
    <col min="14" max="14" width="10.6640625" hidden="1" customWidth="1"/>
    <col min="15" max="15" width="11.33203125" hidden="1" customWidth="1"/>
    <col min="16" max="16" width="12.88671875" hidden="1" customWidth="1"/>
    <col min="17" max="17" width="12.33203125" hidden="1"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632</v>
      </c>
      <c r="N1" t="s">
        <v>12</v>
      </c>
      <c r="O1" t="s">
        <v>633</v>
      </c>
      <c r="P1" t="s">
        <v>13</v>
      </c>
      <c r="Q1" t="s">
        <v>15</v>
      </c>
      <c r="R1" t="s">
        <v>14</v>
      </c>
      <c r="S1" t="s">
        <v>738</v>
      </c>
      <c r="T1" t="s">
        <v>16</v>
      </c>
      <c r="U1" t="s">
        <v>17</v>
      </c>
    </row>
    <row r="2" spans="1:21" x14ac:dyDescent="0.3">
      <c r="A2" s="1" t="s">
        <v>22</v>
      </c>
      <c r="B2" s="1" t="s">
        <v>23</v>
      </c>
      <c r="C2" s="6"/>
      <c r="D2" s="6" t="s">
        <v>24</v>
      </c>
      <c r="E2" s="6"/>
      <c r="F2" s="6"/>
      <c r="G2" s="3" t="s">
        <v>21</v>
      </c>
      <c r="H2" s="4">
        <v>1</v>
      </c>
      <c r="I2" s="153">
        <f t="shared" ref="I2:I34" si="0">J2+K2</f>
        <v>1</v>
      </c>
      <c r="J2" s="154">
        <v>1</v>
      </c>
      <c r="K2" s="5">
        <f t="shared" ref="K2:K34" si="1">SUM(L2:U2)</f>
        <v>0</v>
      </c>
    </row>
    <row r="3" spans="1:21" x14ac:dyDescent="0.3">
      <c r="A3" s="1" t="s">
        <v>62</v>
      </c>
      <c r="B3" s="1" t="s">
        <v>23</v>
      </c>
      <c r="C3" s="6"/>
      <c r="D3" s="6" t="s">
        <v>24</v>
      </c>
      <c r="E3" s="6" t="s">
        <v>33</v>
      </c>
      <c r="F3" s="6"/>
      <c r="G3" s="3" t="s">
        <v>21</v>
      </c>
      <c r="H3" s="4">
        <v>1</v>
      </c>
      <c r="I3" s="153">
        <f t="shared" si="0"/>
        <v>0</v>
      </c>
      <c r="J3" s="154"/>
      <c r="K3" s="5">
        <f t="shared" si="1"/>
        <v>0</v>
      </c>
    </row>
    <row r="4" spans="1:21" x14ac:dyDescent="0.3">
      <c r="A4" s="1" t="s">
        <v>80</v>
      </c>
      <c r="B4" s="1" t="s">
        <v>23</v>
      </c>
      <c r="C4" s="6"/>
      <c r="D4" s="6"/>
      <c r="E4" s="6" t="s">
        <v>33</v>
      </c>
      <c r="F4" s="6"/>
      <c r="G4" s="3" t="s">
        <v>33</v>
      </c>
      <c r="H4" s="4">
        <v>1</v>
      </c>
      <c r="I4" s="153">
        <f t="shared" si="0"/>
        <v>14</v>
      </c>
      <c r="J4" s="154">
        <v>14</v>
      </c>
      <c r="K4" s="5">
        <f t="shared" si="1"/>
        <v>0</v>
      </c>
    </row>
    <row r="5" spans="1:21" x14ac:dyDescent="0.3">
      <c r="A5" s="10" t="s">
        <v>31</v>
      </c>
      <c r="B5" s="1" t="s">
        <v>32</v>
      </c>
      <c r="C5" s="12"/>
      <c r="D5" s="12"/>
      <c r="E5" s="12" t="s">
        <v>33</v>
      </c>
      <c r="F5" s="12"/>
      <c r="G5" s="3"/>
      <c r="H5" s="4"/>
      <c r="I5" s="153">
        <f t="shared" si="0"/>
        <v>6</v>
      </c>
      <c r="J5" s="155">
        <v>6</v>
      </c>
      <c r="K5" s="5">
        <f t="shared" si="1"/>
        <v>0</v>
      </c>
    </row>
    <row r="6" spans="1:21" x14ac:dyDescent="0.3">
      <c r="A6" s="1" t="s">
        <v>38</v>
      </c>
      <c r="B6" s="1" t="s">
        <v>32</v>
      </c>
      <c r="C6" s="2" t="s">
        <v>20</v>
      </c>
      <c r="D6" s="2"/>
      <c r="E6" s="2" t="s">
        <v>33</v>
      </c>
      <c r="F6" s="2"/>
      <c r="G6" s="3" t="s">
        <v>33</v>
      </c>
      <c r="H6" s="4">
        <v>2</v>
      </c>
      <c r="I6" s="153">
        <f t="shared" si="0"/>
        <v>1</v>
      </c>
      <c r="J6" s="154">
        <v>1</v>
      </c>
      <c r="K6" s="5">
        <f t="shared" si="1"/>
        <v>0</v>
      </c>
    </row>
    <row r="7" spans="1:21" x14ac:dyDescent="0.3">
      <c r="A7" s="1" t="s">
        <v>50</v>
      </c>
      <c r="B7" s="1" t="s">
        <v>32</v>
      </c>
      <c r="C7" s="2"/>
      <c r="D7" s="2"/>
      <c r="E7" s="2" t="s">
        <v>33</v>
      </c>
      <c r="F7" s="2"/>
      <c r="G7" s="3" t="s">
        <v>21</v>
      </c>
      <c r="H7" s="4">
        <v>1</v>
      </c>
      <c r="I7" s="153">
        <f t="shared" si="0"/>
        <v>1</v>
      </c>
      <c r="J7" s="154">
        <v>1</v>
      </c>
      <c r="K7" s="5">
        <f t="shared" si="1"/>
        <v>0</v>
      </c>
    </row>
    <row r="8" spans="1:21" x14ac:dyDescent="0.3">
      <c r="A8" s="1" t="s">
        <v>64</v>
      </c>
      <c r="B8" s="1" t="s">
        <v>32</v>
      </c>
      <c r="C8" s="6"/>
      <c r="D8" s="6"/>
      <c r="E8" s="6" t="s">
        <v>33</v>
      </c>
      <c r="F8" s="6"/>
      <c r="G8" s="3"/>
      <c r="H8" s="4"/>
      <c r="I8" s="153">
        <f t="shared" si="0"/>
        <v>3</v>
      </c>
      <c r="J8" s="154">
        <v>2</v>
      </c>
      <c r="K8" s="5">
        <f t="shared" si="1"/>
        <v>1</v>
      </c>
      <c r="M8">
        <v>1</v>
      </c>
    </row>
    <row r="9" spans="1:21" x14ac:dyDescent="0.3">
      <c r="A9" s="10" t="s">
        <v>36</v>
      </c>
      <c r="B9" s="1" t="s">
        <v>37</v>
      </c>
      <c r="C9" s="13" t="s">
        <v>20</v>
      </c>
      <c r="D9" s="13" t="s">
        <v>24</v>
      </c>
      <c r="E9" s="13" t="s">
        <v>33</v>
      </c>
      <c r="F9" s="13"/>
      <c r="G9" s="3"/>
      <c r="H9" s="4">
        <v>2</v>
      </c>
      <c r="I9" s="153">
        <f t="shared" si="0"/>
        <v>26</v>
      </c>
      <c r="J9" s="155">
        <v>25</v>
      </c>
      <c r="K9" s="5">
        <f t="shared" si="1"/>
        <v>1</v>
      </c>
      <c r="Q9">
        <v>1</v>
      </c>
    </row>
    <row r="10" spans="1:21" x14ac:dyDescent="0.3">
      <c r="A10" s="10" t="s">
        <v>715</v>
      </c>
      <c r="B10" s="1" t="s">
        <v>37</v>
      </c>
      <c r="C10" s="12"/>
      <c r="D10" s="12" t="s">
        <v>24</v>
      </c>
      <c r="E10" s="12" t="s">
        <v>33</v>
      </c>
      <c r="F10" s="12"/>
      <c r="G10" s="3"/>
      <c r="H10" s="4">
        <v>2</v>
      </c>
      <c r="I10" s="153">
        <f t="shared" si="0"/>
        <v>1</v>
      </c>
      <c r="J10" s="155"/>
      <c r="K10" s="5">
        <f t="shared" si="1"/>
        <v>1</v>
      </c>
      <c r="P10">
        <v>1</v>
      </c>
    </row>
    <row r="11" spans="1:21" x14ac:dyDescent="0.3">
      <c r="A11" s="1" t="s">
        <v>677</v>
      </c>
      <c r="B11" s="1" t="s">
        <v>37</v>
      </c>
      <c r="C11" s="2" t="s">
        <v>20</v>
      </c>
      <c r="D11" s="2"/>
      <c r="E11" s="2"/>
      <c r="F11" s="2"/>
      <c r="G11" s="3" t="s">
        <v>21</v>
      </c>
      <c r="H11" s="4">
        <v>1</v>
      </c>
      <c r="I11" s="164">
        <f t="shared" si="0"/>
        <v>4</v>
      </c>
      <c r="J11" s="154"/>
      <c r="K11" s="5">
        <f t="shared" si="1"/>
        <v>4</v>
      </c>
      <c r="N11">
        <v>1</v>
      </c>
      <c r="P11">
        <v>1</v>
      </c>
      <c r="Q11">
        <v>1</v>
      </c>
      <c r="R11">
        <v>1</v>
      </c>
    </row>
    <row r="12" spans="1:21" x14ac:dyDescent="0.3">
      <c r="A12" s="10" t="s">
        <v>79</v>
      </c>
      <c r="B12" s="1" t="s">
        <v>37</v>
      </c>
      <c r="C12" s="12" t="s">
        <v>20</v>
      </c>
      <c r="D12" s="12"/>
      <c r="E12" s="12"/>
      <c r="F12" s="12" t="s">
        <v>47</v>
      </c>
      <c r="G12" s="3" t="s">
        <v>21</v>
      </c>
      <c r="H12" s="4">
        <v>1</v>
      </c>
      <c r="I12" s="153">
        <f t="shared" si="0"/>
        <v>8</v>
      </c>
      <c r="J12" s="155">
        <v>7</v>
      </c>
      <c r="K12" s="5">
        <f t="shared" si="1"/>
        <v>1</v>
      </c>
      <c r="Q12">
        <v>1</v>
      </c>
    </row>
    <row r="13" spans="1:21" x14ac:dyDescent="0.3">
      <c r="A13" s="1" t="s">
        <v>27</v>
      </c>
      <c r="B13" s="1" t="s">
        <v>28</v>
      </c>
      <c r="C13" s="2" t="s">
        <v>20</v>
      </c>
      <c r="D13" s="2"/>
      <c r="E13" s="2"/>
      <c r="F13" s="2"/>
      <c r="G13" s="3" t="s">
        <v>21</v>
      </c>
      <c r="H13" s="4">
        <v>1</v>
      </c>
      <c r="I13" s="153">
        <f t="shared" si="0"/>
        <v>7</v>
      </c>
      <c r="J13" s="154">
        <v>6</v>
      </c>
      <c r="K13" s="5">
        <f t="shared" si="1"/>
        <v>1</v>
      </c>
      <c r="R13">
        <v>1</v>
      </c>
    </row>
    <row r="14" spans="1:21" x14ac:dyDescent="0.3">
      <c r="A14" s="1" t="s">
        <v>18</v>
      </c>
      <c r="B14" s="1" t="s">
        <v>19</v>
      </c>
      <c r="C14" s="2" t="s">
        <v>20</v>
      </c>
      <c r="D14" s="2"/>
      <c r="E14" s="2"/>
      <c r="F14" s="2"/>
      <c r="G14" s="3" t="s">
        <v>21</v>
      </c>
      <c r="H14" s="4">
        <v>1</v>
      </c>
      <c r="I14" s="153">
        <f t="shared" si="0"/>
        <v>8</v>
      </c>
      <c r="J14" s="154">
        <v>4</v>
      </c>
      <c r="K14" s="5">
        <f t="shared" si="1"/>
        <v>4</v>
      </c>
      <c r="M14">
        <v>1</v>
      </c>
      <c r="O14">
        <v>1</v>
      </c>
      <c r="P14">
        <v>1</v>
      </c>
      <c r="R14">
        <v>1</v>
      </c>
    </row>
    <row r="15" spans="1:21" x14ac:dyDescent="0.3">
      <c r="A15" s="10" t="s">
        <v>25</v>
      </c>
      <c r="B15" s="1" t="s">
        <v>19</v>
      </c>
      <c r="C15" s="12"/>
      <c r="D15" s="12" t="s">
        <v>24</v>
      </c>
      <c r="E15" s="12"/>
      <c r="F15" s="12"/>
      <c r="G15" s="3" t="s">
        <v>21</v>
      </c>
      <c r="H15" s="4">
        <v>1</v>
      </c>
      <c r="I15" s="153">
        <f t="shared" si="0"/>
        <v>8</v>
      </c>
      <c r="J15" s="155">
        <v>7</v>
      </c>
      <c r="K15" s="5">
        <f t="shared" si="1"/>
        <v>1</v>
      </c>
      <c r="R15">
        <v>1</v>
      </c>
    </row>
    <row r="16" spans="1:21" x14ac:dyDescent="0.3">
      <c r="A16" s="1" t="s">
        <v>30</v>
      </c>
      <c r="B16" s="1" t="s">
        <v>19</v>
      </c>
      <c r="C16" s="6"/>
      <c r="D16" s="6" t="s">
        <v>24</v>
      </c>
      <c r="E16" s="2"/>
      <c r="F16" s="2"/>
      <c r="G16" s="3" t="s">
        <v>21</v>
      </c>
      <c r="H16" s="4">
        <v>1</v>
      </c>
      <c r="I16" s="153">
        <f t="shared" si="0"/>
        <v>1</v>
      </c>
      <c r="J16" s="154">
        <v>1</v>
      </c>
      <c r="K16" s="5">
        <f t="shared" si="1"/>
        <v>0</v>
      </c>
    </row>
    <row r="17" spans="1:18" x14ac:dyDescent="0.3">
      <c r="A17" s="10" t="s">
        <v>650</v>
      </c>
      <c r="B17" s="1" t="s">
        <v>19</v>
      </c>
      <c r="C17" s="12" t="s">
        <v>20</v>
      </c>
      <c r="D17" s="12"/>
      <c r="E17" s="12"/>
      <c r="F17" s="12"/>
      <c r="G17" s="3" t="s">
        <v>21</v>
      </c>
      <c r="H17" s="4">
        <v>1</v>
      </c>
      <c r="I17" s="164">
        <f t="shared" si="0"/>
        <v>3</v>
      </c>
      <c r="J17" s="155"/>
      <c r="K17" s="5">
        <f t="shared" si="1"/>
        <v>3</v>
      </c>
      <c r="M17">
        <v>1</v>
      </c>
      <c r="P17">
        <v>1</v>
      </c>
      <c r="R17">
        <v>1</v>
      </c>
    </row>
    <row r="18" spans="1:18" x14ac:dyDescent="0.3">
      <c r="A18" s="1" t="s">
        <v>39</v>
      </c>
      <c r="B18" s="1" t="s">
        <v>19</v>
      </c>
      <c r="C18" s="6" t="s">
        <v>20</v>
      </c>
      <c r="D18" s="6"/>
      <c r="E18" s="6"/>
      <c r="F18" s="6"/>
      <c r="G18" s="3" t="s">
        <v>21</v>
      </c>
      <c r="H18" s="4">
        <v>1</v>
      </c>
      <c r="I18" s="153">
        <f t="shared" si="0"/>
        <v>14</v>
      </c>
      <c r="J18" s="154">
        <v>11</v>
      </c>
      <c r="K18" s="5">
        <f t="shared" si="1"/>
        <v>3</v>
      </c>
      <c r="N18">
        <v>1</v>
      </c>
      <c r="P18">
        <v>1</v>
      </c>
      <c r="R18">
        <v>1</v>
      </c>
    </row>
    <row r="19" spans="1:18" x14ac:dyDescent="0.3">
      <c r="A19" s="1" t="s">
        <v>637</v>
      </c>
      <c r="B19" s="1" t="s">
        <v>19</v>
      </c>
      <c r="C19" s="2"/>
      <c r="D19" s="2" t="s">
        <v>24</v>
      </c>
      <c r="E19" s="2"/>
      <c r="F19" s="2" t="s">
        <v>47</v>
      </c>
      <c r="G19" s="3">
        <v>1</v>
      </c>
      <c r="H19" s="4"/>
      <c r="I19" s="153">
        <f t="shared" si="0"/>
        <v>3</v>
      </c>
      <c r="J19" s="154"/>
      <c r="K19" s="5">
        <f t="shared" si="1"/>
        <v>3</v>
      </c>
      <c r="L19">
        <v>1</v>
      </c>
      <c r="M19">
        <v>1</v>
      </c>
      <c r="R19">
        <v>1</v>
      </c>
    </row>
    <row r="20" spans="1:18" x14ac:dyDescent="0.3">
      <c r="A20" s="1" t="s">
        <v>51</v>
      </c>
      <c r="B20" s="1" t="s">
        <v>19</v>
      </c>
      <c r="C20" s="2" t="s">
        <v>20</v>
      </c>
      <c r="D20" s="2"/>
      <c r="E20" s="2"/>
      <c r="F20" s="2"/>
      <c r="G20" s="3"/>
      <c r="H20" s="4">
        <v>3</v>
      </c>
      <c r="I20" s="153">
        <f t="shared" si="0"/>
        <v>38</v>
      </c>
      <c r="J20" s="154">
        <v>33</v>
      </c>
      <c r="K20" s="5">
        <f t="shared" si="1"/>
        <v>5</v>
      </c>
      <c r="L20">
        <v>1</v>
      </c>
      <c r="N20">
        <v>1</v>
      </c>
      <c r="O20">
        <v>1</v>
      </c>
      <c r="P20">
        <v>1</v>
      </c>
      <c r="Q20">
        <v>1</v>
      </c>
    </row>
    <row r="21" spans="1:18" x14ac:dyDescent="0.3">
      <c r="A21" s="1" t="s">
        <v>675</v>
      </c>
      <c r="B21" s="1" t="s">
        <v>35</v>
      </c>
      <c r="C21" s="2" t="s">
        <v>20</v>
      </c>
      <c r="D21" s="2"/>
      <c r="E21" s="2"/>
      <c r="F21" s="2"/>
      <c r="G21" s="3" t="s">
        <v>21</v>
      </c>
      <c r="H21" s="4">
        <v>1</v>
      </c>
      <c r="I21" s="164">
        <f t="shared" si="0"/>
        <v>1</v>
      </c>
      <c r="J21" s="154"/>
      <c r="K21" s="5">
        <f t="shared" si="1"/>
        <v>1</v>
      </c>
      <c r="N21">
        <v>1</v>
      </c>
    </row>
    <row r="22" spans="1:18" x14ac:dyDescent="0.3">
      <c r="A22" s="10" t="s">
        <v>34</v>
      </c>
      <c r="B22" s="1" t="s">
        <v>35</v>
      </c>
      <c r="C22" s="12"/>
      <c r="D22" s="12"/>
      <c r="E22" s="12" t="s">
        <v>33</v>
      </c>
      <c r="F22" s="12"/>
      <c r="G22" s="3" t="s">
        <v>21</v>
      </c>
      <c r="H22" s="4">
        <v>1</v>
      </c>
      <c r="I22" s="153">
        <f t="shared" si="0"/>
        <v>2</v>
      </c>
      <c r="J22" s="155">
        <v>2</v>
      </c>
      <c r="K22" s="5">
        <f t="shared" si="1"/>
        <v>0</v>
      </c>
    </row>
    <row r="23" spans="1:18" x14ac:dyDescent="0.3">
      <c r="A23" s="1" t="s">
        <v>88</v>
      </c>
      <c r="B23" s="1" t="s">
        <v>89</v>
      </c>
      <c r="C23" s="6"/>
      <c r="D23" s="6" t="s">
        <v>24</v>
      </c>
      <c r="E23" s="6"/>
      <c r="F23" s="6"/>
      <c r="G23" s="3"/>
      <c r="H23" s="4">
        <v>1</v>
      </c>
      <c r="I23" s="153">
        <f t="shared" si="0"/>
        <v>1</v>
      </c>
      <c r="J23" s="154">
        <v>1</v>
      </c>
      <c r="K23" s="5">
        <f t="shared" si="1"/>
        <v>0</v>
      </c>
    </row>
    <row r="24" spans="1:18" x14ac:dyDescent="0.3">
      <c r="A24" s="1" t="s">
        <v>636</v>
      </c>
      <c r="B24" s="1" t="s">
        <v>29</v>
      </c>
      <c r="C24" s="6" t="s">
        <v>20</v>
      </c>
      <c r="D24" s="6"/>
      <c r="E24" s="6"/>
      <c r="F24" s="6"/>
      <c r="G24" s="3" t="s">
        <v>21</v>
      </c>
      <c r="H24" s="4">
        <v>1</v>
      </c>
      <c r="I24" s="153">
        <f t="shared" si="0"/>
        <v>3</v>
      </c>
      <c r="J24" s="154">
        <v>1</v>
      </c>
      <c r="K24" s="5">
        <f t="shared" si="1"/>
        <v>2</v>
      </c>
      <c r="L24">
        <v>1</v>
      </c>
      <c r="P24">
        <v>1</v>
      </c>
    </row>
    <row r="25" spans="1:18" x14ac:dyDescent="0.3">
      <c r="A25" s="1" t="s">
        <v>40</v>
      </c>
      <c r="B25" s="1" t="s">
        <v>29</v>
      </c>
      <c r="C25" s="6" t="s">
        <v>20</v>
      </c>
      <c r="D25" s="6" t="s">
        <v>24</v>
      </c>
      <c r="E25" s="6" t="s">
        <v>33</v>
      </c>
      <c r="F25" s="6" t="s">
        <v>41</v>
      </c>
      <c r="G25" s="3" t="s">
        <v>33</v>
      </c>
      <c r="H25" s="4">
        <v>4</v>
      </c>
      <c r="I25" s="153">
        <f t="shared" si="0"/>
        <v>30</v>
      </c>
      <c r="J25" s="154">
        <v>30</v>
      </c>
      <c r="K25" s="5">
        <f t="shared" si="1"/>
        <v>0</v>
      </c>
    </row>
    <row r="26" spans="1:18" x14ac:dyDescent="0.3">
      <c r="A26" s="1" t="s">
        <v>70</v>
      </c>
      <c r="B26" s="1" t="s">
        <v>29</v>
      </c>
      <c r="C26" s="6" t="s">
        <v>20</v>
      </c>
      <c r="D26" s="6" t="s">
        <v>24</v>
      </c>
      <c r="E26" s="6" t="s">
        <v>33</v>
      </c>
      <c r="F26" s="6"/>
      <c r="G26" s="3"/>
      <c r="H26" s="4"/>
      <c r="I26" s="153">
        <f t="shared" si="0"/>
        <v>12</v>
      </c>
      <c r="J26" s="154">
        <v>10</v>
      </c>
      <c r="K26" s="5">
        <f t="shared" si="1"/>
        <v>2</v>
      </c>
      <c r="M26">
        <v>1</v>
      </c>
      <c r="O26">
        <v>1</v>
      </c>
    </row>
    <row r="27" spans="1:18" x14ac:dyDescent="0.3">
      <c r="A27" s="10" t="s">
        <v>44</v>
      </c>
      <c r="B27" s="1" t="s">
        <v>45</v>
      </c>
      <c r="C27" s="12" t="s">
        <v>20</v>
      </c>
      <c r="D27" s="12" t="s">
        <v>24</v>
      </c>
      <c r="E27" s="12"/>
      <c r="F27" s="12"/>
      <c r="G27" s="3"/>
      <c r="H27" s="4"/>
      <c r="I27" s="153">
        <f t="shared" si="0"/>
        <v>16</v>
      </c>
      <c r="J27" s="155">
        <v>14</v>
      </c>
      <c r="K27" s="5">
        <f t="shared" si="1"/>
        <v>2</v>
      </c>
      <c r="L27">
        <v>1</v>
      </c>
      <c r="O27">
        <v>1</v>
      </c>
    </row>
    <row r="28" spans="1:18" x14ac:dyDescent="0.3">
      <c r="A28" s="1" t="s">
        <v>651</v>
      </c>
      <c r="B28" s="1" t="s">
        <v>45</v>
      </c>
      <c r="C28" s="2"/>
      <c r="D28" s="2" t="s">
        <v>24</v>
      </c>
      <c r="E28" s="2"/>
      <c r="F28" s="2"/>
      <c r="G28" s="3" t="s">
        <v>21</v>
      </c>
      <c r="H28" s="4">
        <v>1</v>
      </c>
      <c r="I28" s="164">
        <f t="shared" si="0"/>
        <v>1</v>
      </c>
      <c r="J28" s="154"/>
      <c r="K28" s="5">
        <f t="shared" si="1"/>
        <v>1</v>
      </c>
      <c r="M28">
        <v>1</v>
      </c>
    </row>
    <row r="29" spans="1:18" x14ac:dyDescent="0.3">
      <c r="A29" s="10" t="s">
        <v>766</v>
      </c>
      <c r="B29" s="1" t="s">
        <v>45</v>
      </c>
      <c r="C29" s="12" t="s">
        <v>20</v>
      </c>
      <c r="D29" s="12"/>
      <c r="E29" s="12"/>
      <c r="F29" s="12"/>
      <c r="G29" s="3" t="s">
        <v>21</v>
      </c>
      <c r="H29" s="4">
        <v>1</v>
      </c>
      <c r="I29" s="164">
        <f>J29+K29</f>
        <v>1</v>
      </c>
      <c r="J29" s="155"/>
      <c r="K29" s="5">
        <f>SUM(L29:U29)</f>
        <v>1</v>
      </c>
      <c r="R29">
        <v>1</v>
      </c>
    </row>
    <row r="30" spans="1:18" x14ac:dyDescent="0.3">
      <c r="A30" s="10" t="s">
        <v>78</v>
      </c>
      <c r="B30" s="1" t="s">
        <v>743</v>
      </c>
      <c r="C30" s="12"/>
      <c r="D30" s="12" t="s">
        <v>24</v>
      </c>
      <c r="E30" s="12"/>
      <c r="F30" s="12"/>
      <c r="G30" s="3"/>
      <c r="H30" s="4"/>
      <c r="I30" s="153">
        <f t="shared" si="0"/>
        <v>24</v>
      </c>
      <c r="J30" s="155">
        <v>23</v>
      </c>
      <c r="K30" s="5">
        <f t="shared" si="1"/>
        <v>1</v>
      </c>
      <c r="O30">
        <v>1</v>
      </c>
    </row>
    <row r="31" spans="1:18" x14ac:dyDescent="0.3">
      <c r="A31" s="1" t="s">
        <v>69</v>
      </c>
      <c r="B31" s="1" t="s">
        <v>188</v>
      </c>
      <c r="C31" s="2" t="s">
        <v>20</v>
      </c>
      <c r="D31" s="2"/>
      <c r="E31" s="2"/>
      <c r="F31" s="2"/>
      <c r="G31" s="3" t="s">
        <v>21</v>
      </c>
      <c r="H31" s="4">
        <v>1</v>
      </c>
      <c r="I31" s="153">
        <f t="shared" si="0"/>
        <v>8</v>
      </c>
      <c r="J31" s="154">
        <v>7</v>
      </c>
      <c r="K31" s="5">
        <f t="shared" si="1"/>
        <v>1</v>
      </c>
      <c r="R31">
        <v>1</v>
      </c>
    </row>
    <row r="32" spans="1:18" x14ac:dyDescent="0.3">
      <c r="A32" s="1" t="s">
        <v>739</v>
      </c>
      <c r="B32" s="1" t="s">
        <v>53</v>
      </c>
      <c r="C32" s="2" t="s">
        <v>20</v>
      </c>
      <c r="D32" s="2" t="s">
        <v>24</v>
      </c>
      <c r="E32" s="2"/>
      <c r="F32" s="2"/>
      <c r="G32" s="3"/>
      <c r="H32" s="4">
        <v>2</v>
      </c>
      <c r="I32" s="164">
        <f t="shared" si="0"/>
        <v>1</v>
      </c>
      <c r="J32" s="154"/>
      <c r="K32" s="5">
        <f t="shared" si="1"/>
        <v>1</v>
      </c>
      <c r="Q32">
        <v>1</v>
      </c>
    </row>
    <row r="33" spans="1:18" x14ac:dyDescent="0.3">
      <c r="A33" s="1" t="s">
        <v>52</v>
      </c>
      <c r="B33" s="1" t="s">
        <v>53</v>
      </c>
      <c r="C33" s="2" t="s">
        <v>20</v>
      </c>
      <c r="D33" s="2" t="s">
        <v>24</v>
      </c>
      <c r="E33" s="2" t="s">
        <v>33</v>
      </c>
      <c r="F33" s="2"/>
      <c r="G33" s="3"/>
      <c r="H33" s="4"/>
      <c r="I33" s="153">
        <f t="shared" si="0"/>
        <v>17</v>
      </c>
      <c r="J33" s="154">
        <v>17</v>
      </c>
      <c r="K33" s="5">
        <f t="shared" si="1"/>
        <v>0</v>
      </c>
    </row>
    <row r="34" spans="1:18" x14ac:dyDescent="0.3">
      <c r="A34" s="10" t="s">
        <v>67</v>
      </c>
      <c r="B34" s="1" t="s">
        <v>53</v>
      </c>
      <c r="C34" s="12" t="s">
        <v>20</v>
      </c>
      <c r="D34" s="12" t="s">
        <v>24</v>
      </c>
      <c r="E34" s="12"/>
      <c r="F34" s="12"/>
      <c r="G34" s="3"/>
      <c r="H34" s="4"/>
      <c r="I34" s="153">
        <f t="shared" si="0"/>
        <v>23</v>
      </c>
      <c r="J34" s="155">
        <v>20</v>
      </c>
      <c r="K34" s="5">
        <f t="shared" si="1"/>
        <v>3</v>
      </c>
      <c r="N34">
        <v>1</v>
      </c>
      <c r="O34">
        <v>1</v>
      </c>
      <c r="P34">
        <v>1</v>
      </c>
    </row>
    <row r="35" spans="1:18" x14ac:dyDescent="0.3">
      <c r="A35" s="1" t="s">
        <v>676</v>
      </c>
      <c r="B35" s="1" t="s">
        <v>53</v>
      </c>
      <c r="C35" s="2"/>
      <c r="D35" s="2"/>
      <c r="E35" s="2" t="s">
        <v>33</v>
      </c>
      <c r="F35" s="2"/>
      <c r="G35" s="3"/>
      <c r="H35" s="4"/>
      <c r="I35" s="164">
        <f t="shared" ref="I35:I66" si="2">J35+K35</f>
        <v>1</v>
      </c>
      <c r="J35" s="154"/>
      <c r="K35" s="5">
        <f t="shared" ref="K35:K66" si="3">SUM(L35:U35)</f>
        <v>1</v>
      </c>
      <c r="N35">
        <v>1</v>
      </c>
    </row>
    <row r="36" spans="1:18" x14ac:dyDescent="0.3">
      <c r="A36" s="10" t="s">
        <v>86</v>
      </c>
      <c r="B36" s="1" t="s">
        <v>767</v>
      </c>
      <c r="C36" s="12"/>
      <c r="D36" s="12" t="s">
        <v>24</v>
      </c>
      <c r="E36" s="12"/>
      <c r="F36" s="12"/>
      <c r="G36" s="3" t="s">
        <v>33</v>
      </c>
      <c r="H36" s="4">
        <v>3</v>
      </c>
      <c r="I36" s="153">
        <f t="shared" si="2"/>
        <v>54</v>
      </c>
      <c r="J36" s="155">
        <v>48</v>
      </c>
      <c r="K36" s="5">
        <f t="shared" si="3"/>
        <v>6</v>
      </c>
      <c r="L36">
        <v>1</v>
      </c>
      <c r="M36">
        <v>1</v>
      </c>
      <c r="N36">
        <v>1</v>
      </c>
      <c r="O36">
        <v>1</v>
      </c>
      <c r="P36">
        <v>1</v>
      </c>
      <c r="R36">
        <v>1</v>
      </c>
    </row>
    <row r="37" spans="1:18" x14ac:dyDescent="0.3">
      <c r="A37" s="10" t="s">
        <v>716</v>
      </c>
      <c r="B37" s="1" t="s">
        <v>74</v>
      </c>
      <c r="C37" s="12"/>
      <c r="D37" s="12"/>
      <c r="E37" s="12" t="s">
        <v>33</v>
      </c>
      <c r="F37" s="12"/>
      <c r="G37" s="3"/>
      <c r="H37" s="4">
        <v>1</v>
      </c>
      <c r="I37" s="153">
        <f t="shared" si="2"/>
        <v>1</v>
      </c>
      <c r="J37" s="155"/>
      <c r="K37" s="5">
        <f t="shared" si="3"/>
        <v>1</v>
      </c>
      <c r="P37">
        <v>1</v>
      </c>
    </row>
    <row r="38" spans="1:18" x14ac:dyDescent="0.3">
      <c r="A38" s="1" t="s">
        <v>635</v>
      </c>
      <c r="B38" s="1" t="s">
        <v>74</v>
      </c>
      <c r="C38" s="2"/>
      <c r="D38" s="2"/>
      <c r="E38" s="2" t="s">
        <v>33</v>
      </c>
      <c r="F38" s="2" t="s">
        <v>47</v>
      </c>
      <c r="G38" s="3"/>
      <c r="H38" s="4"/>
      <c r="I38" s="164">
        <f t="shared" si="2"/>
        <v>6</v>
      </c>
      <c r="J38" s="154"/>
      <c r="K38" s="5">
        <f t="shared" si="3"/>
        <v>6</v>
      </c>
      <c r="L38">
        <v>1</v>
      </c>
      <c r="N38">
        <v>1</v>
      </c>
      <c r="O38">
        <v>1</v>
      </c>
      <c r="P38">
        <v>1</v>
      </c>
      <c r="Q38">
        <v>1</v>
      </c>
      <c r="R38">
        <v>1</v>
      </c>
    </row>
    <row r="39" spans="1:18" x14ac:dyDescent="0.3">
      <c r="A39" s="1" t="s">
        <v>634</v>
      </c>
      <c r="B39" s="1" t="s">
        <v>74</v>
      </c>
      <c r="C39" s="2"/>
      <c r="D39" s="2"/>
      <c r="E39" s="2" t="s">
        <v>33</v>
      </c>
      <c r="F39" s="2"/>
      <c r="G39" s="3"/>
      <c r="H39" s="4"/>
      <c r="I39" s="164">
        <f t="shared" si="2"/>
        <v>5</v>
      </c>
      <c r="J39" s="154"/>
      <c r="K39" s="5">
        <f t="shared" si="3"/>
        <v>5</v>
      </c>
      <c r="L39">
        <v>1</v>
      </c>
      <c r="O39">
        <v>1</v>
      </c>
      <c r="P39">
        <v>1</v>
      </c>
      <c r="Q39">
        <v>1</v>
      </c>
      <c r="R39">
        <v>1</v>
      </c>
    </row>
    <row r="40" spans="1:18" x14ac:dyDescent="0.3">
      <c r="A40" s="1" t="s">
        <v>73</v>
      </c>
      <c r="B40" s="1" t="s">
        <v>74</v>
      </c>
      <c r="C40" s="2"/>
      <c r="D40" s="2"/>
      <c r="E40" s="2" t="s">
        <v>33</v>
      </c>
      <c r="F40" s="2"/>
      <c r="G40" s="3"/>
      <c r="H40" s="4"/>
      <c r="I40" s="153">
        <f t="shared" si="2"/>
        <v>1</v>
      </c>
      <c r="J40" s="154">
        <v>1</v>
      </c>
      <c r="K40" s="5">
        <f t="shared" si="3"/>
        <v>0</v>
      </c>
    </row>
    <row r="41" spans="1:18" x14ac:dyDescent="0.3">
      <c r="A41" s="10" t="s">
        <v>71</v>
      </c>
      <c r="B41" s="11" t="s">
        <v>72</v>
      </c>
      <c r="C41" s="13"/>
      <c r="D41" s="13"/>
      <c r="E41" s="13" t="s">
        <v>33</v>
      </c>
      <c r="F41" s="13"/>
      <c r="G41" s="3"/>
      <c r="H41" s="4"/>
      <c r="I41" s="153">
        <f t="shared" si="2"/>
        <v>11</v>
      </c>
      <c r="J41" s="155">
        <v>11</v>
      </c>
      <c r="K41" s="5">
        <f t="shared" si="3"/>
        <v>0</v>
      </c>
    </row>
    <row r="42" spans="1:18" x14ac:dyDescent="0.3">
      <c r="A42" s="10" t="s">
        <v>82</v>
      </c>
      <c r="B42" s="11" t="s">
        <v>72</v>
      </c>
      <c r="C42" s="12"/>
      <c r="D42" s="12"/>
      <c r="E42" s="12"/>
      <c r="F42" s="12" t="s">
        <v>47</v>
      </c>
      <c r="G42" s="3"/>
      <c r="H42" s="4">
        <v>1</v>
      </c>
      <c r="I42" s="153">
        <f t="shared" si="2"/>
        <v>7</v>
      </c>
      <c r="J42" s="155">
        <v>7</v>
      </c>
      <c r="K42" s="5">
        <f t="shared" si="3"/>
        <v>0</v>
      </c>
    </row>
    <row r="43" spans="1:18" x14ac:dyDescent="0.3">
      <c r="A43" s="10" t="s">
        <v>85</v>
      </c>
      <c r="B43" s="11" t="s">
        <v>72</v>
      </c>
      <c r="C43" s="12"/>
      <c r="D43" s="12"/>
      <c r="E43" s="12" t="s">
        <v>33</v>
      </c>
      <c r="F43" s="12"/>
      <c r="G43" s="3" t="s">
        <v>21</v>
      </c>
      <c r="H43" s="4">
        <v>1</v>
      </c>
      <c r="I43" s="153">
        <f t="shared" si="2"/>
        <v>2</v>
      </c>
      <c r="J43" s="155">
        <v>2</v>
      </c>
      <c r="K43" s="5">
        <f t="shared" si="3"/>
        <v>0</v>
      </c>
    </row>
    <row r="44" spans="1:18" x14ac:dyDescent="0.3">
      <c r="A44" s="10" t="s">
        <v>90</v>
      </c>
      <c r="B44" s="11" t="s">
        <v>72</v>
      </c>
      <c r="C44" s="13"/>
      <c r="D44" s="13"/>
      <c r="E44" s="13" t="s">
        <v>33</v>
      </c>
      <c r="F44" s="13"/>
      <c r="G44" s="3" t="s">
        <v>21</v>
      </c>
      <c r="H44" s="4">
        <v>1</v>
      </c>
      <c r="I44" s="153">
        <f t="shared" si="2"/>
        <v>6</v>
      </c>
      <c r="J44" s="155">
        <v>6</v>
      </c>
      <c r="K44" s="5">
        <f t="shared" si="3"/>
        <v>0</v>
      </c>
    </row>
    <row r="45" spans="1:18" x14ac:dyDescent="0.3">
      <c r="A45" s="10" t="s">
        <v>75</v>
      </c>
      <c r="B45" s="1" t="s">
        <v>76</v>
      </c>
      <c r="C45" s="13"/>
      <c r="D45" s="13"/>
      <c r="E45" s="13" t="s">
        <v>33</v>
      </c>
      <c r="F45" s="13"/>
      <c r="G45" s="3" t="s">
        <v>33</v>
      </c>
      <c r="H45" s="4">
        <v>3</v>
      </c>
      <c r="I45" s="153">
        <f t="shared" si="2"/>
        <v>1</v>
      </c>
      <c r="J45" s="155">
        <v>1</v>
      </c>
      <c r="K45" s="5">
        <f t="shared" si="3"/>
        <v>0</v>
      </c>
    </row>
    <row r="46" spans="1:18" x14ac:dyDescent="0.3">
      <c r="A46" s="10" t="s">
        <v>81</v>
      </c>
      <c r="B46" s="1" t="s">
        <v>76</v>
      </c>
      <c r="C46" s="12"/>
      <c r="D46" s="12"/>
      <c r="E46" s="12"/>
      <c r="F46" s="12"/>
      <c r="G46" s="3" t="s">
        <v>33</v>
      </c>
      <c r="H46" s="4">
        <v>3</v>
      </c>
      <c r="I46" s="153">
        <f t="shared" si="2"/>
        <v>1</v>
      </c>
      <c r="J46" s="155">
        <v>1</v>
      </c>
      <c r="K46" s="5">
        <f t="shared" si="3"/>
        <v>0</v>
      </c>
    </row>
    <row r="47" spans="1:18" x14ac:dyDescent="0.3">
      <c r="A47" s="10" t="s">
        <v>54</v>
      </c>
      <c r="B47" s="1" t="s">
        <v>55</v>
      </c>
      <c r="C47" s="13"/>
      <c r="D47" s="13"/>
      <c r="E47" s="13" t="s">
        <v>33</v>
      </c>
      <c r="F47" s="13"/>
      <c r="G47" s="3"/>
      <c r="H47" s="4"/>
      <c r="I47" s="153">
        <f t="shared" si="2"/>
        <v>28</v>
      </c>
      <c r="J47" s="155">
        <v>24</v>
      </c>
      <c r="K47" s="5">
        <f t="shared" si="3"/>
        <v>4</v>
      </c>
      <c r="L47">
        <v>1</v>
      </c>
      <c r="M47">
        <v>1</v>
      </c>
      <c r="O47">
        <v>1</v>
      </c>
      <c r="R47">
        <v>1</v>
      </c>
    </row>
    <row r="48" spans="1:18" x14ac:dyDescent="0.3">
      <c r="A48" s="10" t="s">
        <v>740</v>
      </c>
      <c r="B48" s="11" t="s">
        <v>59</v>
      </c>
      <c r="C48" s="12"/>
      <c r="D48" s="12" t="s">
        <v>24</v>
      </c>
      <c r="E48" s="12"/>
      <c r="F48" s="12"/>
      <c r="G48" s="3" t="s">
        <v>21</v>
      </c>
      <c r="H48" s="4">
        <v>2</v>
      </c>
      <c r="I48" s="164">
        <f t="shared" si="2"/>
        <v>1</v>
      </c>
      <c r="J48" s="155"/>
      <c r="K48" s="5">
        <f t="shared" si="3"/>
        <v>1</v>
      </c>
      <c r="Q48">
        <v>1</v>
      </c>
    </row>
    <row r="49" spans="1:18" x14ac:dyDescent="0.3">
      <c r="A49" s="10" t="s">
        <v>713</v>
      </c>
      <c r="B49" s="11" t="s">
        <v>59</v>
      </c>
      <c r="C49" s="12"/>
      <c r="D49" s="12" t="s">
        <v>24</v>
      </c>
      <c r="E49" s="12"/>
      <c r="F49" s="12" t="s">
        <v>47</v>
      </c>
      <c r="G49" s="3"/>
      <c r="H49" s="4">
        <v>1</v>
      </c>
      <c r="I49" s="164">
        <f t="shared" si="2"/>
        <v>1</v>
      </c>
      <c r="J49" s="155"/>
      <c r="K49" s="5">
        <f t="shared" si="3"/>
        <v>1</v>
      </c>
      <c r="O49">
        <v>1</v>
      </c>
    </row>
    <row r="50" spans="1:18" x14ac:dyDescent="0.3">
      <c r="A50" s="10" t="s">
        <v>58</v>
      </c>
      <c r="B50" s="11" t="s">
        <v>59</v>
      </c>
      <c r="C50" s="12" t="s">
        <v>20</v>
      </c>
      <c r="D50" s="12"/>
      <c r="E50" s="12"/>
      <c r="F50" s="12" t="s">
        <v>47</v>
      </c>
      <c r="G50" s="3"/>
      <c r="H50" s="4"/>
      <c r="I50" s="153">
        <f t="shared" si="2"/>
        <v>5</v>
      </c>
      <c r="J50" s="155">
        <v>4</v>
      </c>
      <c r="K50" s="5">
        <f t="shared" si="3"/>
        <v>1</v>
      </c>
      <c r="R50">
        <v>1</v>
      </c>
    </row>
    <row r="51" spans="1:18" x14ac:dyDescent="0.3">
      <c r="A51" s="174" t="s">
        <v>63</v>
      </c>
      <c r="B51" s="175" t="s">
        <v>59</v>
      </c>
      <c r="C51" s="176"/>
      <c r="D51" s="176" t="s">
        <v>24</v>
      </c>
      <c r="E51" s="176"/>
      <c r="F51" s="176"/>
      <c r="G51" s="7"/>
      <c r="H51" s="8"/>
      <c r="I51" s="153">
        <f t="shared" si="2"/>
        <v>5</v>
      </c>
      <c r="J51" s="177">
        <v>5</v>
      </c>
      <c r="K51" s="9">
        <f t="shared" si="3"/>
        <v>0</v>
      </c>
    </row>
    <row r="52" spans="1:18" x14ac:dyDescent="0.3">
      <c r="A52" s="10" t="s">
        <v>714</v>
      </c>
      <c r="B52" s="11" t="s">
        <v>59</v>
      </c>
      <c r="C52" s="12"/>
      <c r="D52" s="12" t="s">
        <v>24</v>
      </c>
      <c r="E52" s="12"/>
      <c r="F52" s="12" t="s">
        <v>47</v>
      </c>
      <c r="G52" s="3"/>
      <c r="H52" s="4">
        <v>1</v>
      </c>
      <c r="I52" s="164">
        <f t="shared" si="2"/>
        <v>1</v>
      </c>
      <c r="J52" s="155"/>
      <c r="K52" s="5">
        <f t="shared" si="3"/>
        <v>1</v>
      </c>
      <c r="O52">
        <v>1</v>
      </c>
    </row>
    <row r="53" spans="1:18" x14ac:dyDescent="0.3">
      <c r="A53" s="10" t="s">
        <v>84</v>
      </c>
      <c r="B53" s="11" t="s">
        <v>59</v>
      </c>
      <c r="C53" s="12"/>
      <c r="D53" s="12" t="s">
        <v>24</v>
      </c>
      <c r="E53" s="12"/>
      <c r="F53" s="12"/>
      <c r="G53" s="3"/>
      <c r="H53" s="4">
        <v>1</v>
      </c>
      <c r="I53" s="153">
        <f t="shared" si="2"/>
        <v>1</v>
      </c>
      <c r="J53" s="155">
        <v>1</v>
      </c>
      <c r="K53" s="5">
        <f t="shared" si="3"/>
        <v>0</v>
      </c>
    </row>
    <row r="54" spans="1:18" x14ac:dyDescent="0.3">
      <c r="A54" s="1" t="s">
        <v>48</v>
      </c>
      <c r="B54" s="1" t="s">
        <v>49</v>
      </c>
      <c r="C54" s="6" t="s">
        <v>20</v>
      </c>
      <c r="D54" s="6"/>
      <c r="E54" s="6"/>
      <c r="F54" s="6"/>
      <c r="G54" s="3" t="s">
        <v>33</v>
      </c>
      <c r="H54" s="4">
        <v>1</v>
      </c>
      <c r="I54" s="153">
        <f t="shared" si="2"/>
        <v>9</v>
      </c>
      <c r="J54" s="154">
        <v>9</v>
      </c>
      <c r="K54" s="5">
        <f t="shared" si="3"/>
        <v>0</v>
      </c>
    </row>
    <row r="55" spans="1:18" x14ac:dyDescent="0.3">
      <c r="A55" s="1" t="s">
        <v>68</v>
      </c>
      <c r="B55" s="1" t="s">
        <v>49</v>
      </c>
      <c r="C55" s="6" t="s">
        <v>20</v>
      </c>
      <c r="D55" s="6"/>
      <c r="E55" s="6"/>
      <c r="F55" s="6"/>
      <c r="G55" s="3"/>
      <c r="H55" s="4"/>
      <c r="I55" s="153">
        <f t="shared" si="2"/>
        <v>58</v>
      </c>
      <c r="J55" s="154">
        <v>54</v>
      </c>
      <c r="K55" s="5">
        <f t="shared" si="3"/>
        <v>4</v>
      </c>
      <c r="L55">
        <v>1</v>
      </c>
      <c r="M55">
        <v>1</v>
      </c>
      <c r="N55">
        <v>1</v>
      </c>
      <c r="R55">
        <v>1</v>
      </c>
    </row>
    <row r="56" spans="1:18" x14ac:dyDescent="0.3">
      <c r="A56" s="1" t="s">
        <v>83</v>
      </c>
      <c r="B56" s="1" t="s">
        <v>49</v>
      </c>
      <c r="C56" s="2"/>
      <c r="D56" s="2" t="s">
        <v>24</v>
      </c>
      <c r="E56" s="2"/>
      <c r="F56" s="2" t="s">
        <v>47</v>
      </c>
      <c r="G56" s="3"/>
      <c r="H56" s="4">
        <v>1</v>
      </c>
      <c r="I56" s="153">
        <f t="shared" si="2"/>
        <v>3</v>
      </c>
      <c r="J56" s="154">
        <v>3</v>
      </c>
      <c r="K56" s="5">
        <f t="shared" si="3"/>
        <v>0</v>
      </c>
    </row>
    <row r="57" spans="1:18" x14ac:dyDescent="0.3">
      <c r="A57" s="1" t="s">
        <v>56</v>
      </c>
      <c r="B57" s="1" t="s">
        <v>57</v>
      </c>
      <c r="C57" s="6"/>
      <c r="D57" s="6"/>
      <c r="E57" s="6" t="s">
        <v>33</v>
      </c>
      <c r="F57" s="6"/>
      <c r="G57" s="3" t="s">
        <v>21</v>
      </c>
      <c r="H57" s="4">
        <v>1</v>
      </c>
      <c r="I57" s="153">
        <f t="shared" si="2"/>
        <v>2</v>
      </c>
      <c r="J57" s="154">
        <v>1</v>
      </c>
      <c r="K57" s="5">
        <f t="shared" si="3"/>
        <v>1</v>
      </c>
      <c r="L57">
        <v>1</v>
      </c>
    </row>
    <row r="58" spans="1:18" x14ac:dyDescent="0.3">
      <c r="A58" s="1" t="s">
        <v>65</v>
      </c>
      <c r="B58" s="1" t="s">
        <v>57</v>
      </c>
      <c r="C58" s="2"/>
      <c r="D58" s="2"/>
      <c r="E58" s="2" t="s">
        <v>33</v>
      </c>
      <c r="F58" s="2"/>
      <c r="G58" s="3"/>
      <c r="H58" s="4"/>
      <c r="I58" s="153">
        <f t="shared" si="2"/>
        <v>10</v>
      </c>
      <c r="J58" s="154">
        <v>6</v>
      </c>
      <c r="K58" s="5">
        <f t="shared" si="3"/>
        <v>4</v>
      </c>
      <c r="M58">
        <v>1</v>
      </c>
      <c r="N58">
        <v>1</v>
      </c>
      <c r="Q58">
        <v>1</v>
      </c>
      <c r="R58">
        <v>1</v>
      </c>
    </row>
    <row r="59" spans="1:18" x14ac:dyDescent="0.3">
      <c r="A59" s="1" t="s">
        <v>42</v>
      </c>
      <c r="B59" s="1" t="s">
        <v>43</v>
      </c>
      <c r="C59" s="6" t="s">
        <v>20</v>
      </c>
      <c r="D59" s="6"/>
      <c r="E59" s="6"/>
      <c r="F59" s="6"/>
      <c r="G59" s="3" t="s">
        <v>21</v>
      </c>
      <c r="H59" s="4">
        <v>1</v>
      </c>
      <c r="I59" s="153">
        <f t="shared" si="2"/>
        <v>1</v>
      </c>
      <c r="J59" s="154">
        <v>1</v>
      </c>
      <c r="K59" s="5">
        <f t="shared" si="3"/>
        <v>0</v>
      </c>
    </row>
    <row r="60" spans="1:18" x14ac:dyDescent="0.3">
      <c r="A60" s="10" t="s">
        <v>46</v>
      </c>
      <c r="B60" s="1" t="s">
        <v>43</v>
      </c>
      <c r="C60" s="13" t="s">
        <v>20</v>
      </c>
      <c r="D60" s="13"/>
      <c r="E60" s="13"/>
      <c r="F60" s="13" t="s">
        <v>47</v>
      </c>
      <c r="G60" s="3"/>
      <c r="H60" s="4"/>
      <c r="I60" s="153">
        <f t="shared" si="2"/>
        <v>20</v>
      </c>
      <c r="J60" s="155">
        <v>16</v>
      </c>
      <c r="K60" s="5">
        <f t="shared" si="3"/>
        <v>4</v>
      </c>
      <c r="L60">
        <v>1</v>
      </c>
      <c r="N60">
        <v>1</v>
      </c>
      <c r="P60">
        <v>1</v>
      </c>
      <c r="R60">
        <v>1</v>
      </c>
    </row>
    <row r="61" spans="1:18" x14ac:dyDescent="0.3">
      <c r="A61" s="10" t="s">
        <v>638</v>
      </c>
      <c r="B61" s="1" t="s">
        <v>43</v>
      </c>
      <c r="C61" s="12"/>
      <c r="D61" s="12" t="s">
        <v>24</v>
      </c>
      <c r="E61" s="12"/>
      <c r="F61" s="12" t="s">
        <v>47</v>
      </c>
      <c r="G61" s="3"/>
      <c r="H61" s="4">
        <v>1</v>
      </c>
      <c r="I61" s="164">
        <f t="shared" si="2"/>
        <v>4</v>
      </c>
      <c r="J61" s="155"/>
      <c r="K61" s="5">
        <f t="shared" si="3"/>
        <v>4</v>
      </c>
      <c r="L61">
        <v>1</v>
      </c>
      <c r="N61">
        <v>1</v>
      </c>
      <c r="Q61">
        <v>1</v>
      </c>
      <c r="R61">
        <v>1</v>
      </c>
    </row>
    <row r="62" spans="1:18" x14ac:dyDescent="0.3">
      <c r="A62" s="10" t="s">
        <v>639</v>
      </c>
      <c r="B62" s="1" t="s">
        <v>43</v>
      </c>
      <c r="C62" s="12"/>
      <c r="D62" s="12" t="s">
        <v>24</v>
      </c>
      <c r="E62" s="12"/>
      <c r="F62" s="12" t="s">
        <v>47</v>
      </c>
      <c r="G62" s="3"/>
      <c r="H62" s="4">
        <v>1</v>
      </c>
      <c r="I62" s="164">
        <f t="shared" si="2"/>
        <v>5</v>
      </c>
      <c r="J62" s="155"/>
      <c r="K62" s="5">
        <f t="shared" si="3"/>
        <v>5</v>
      </c>
      <c r="L62">
        <v>1</v>
      </c>
      <c r="M62">
        <v>1</v>
      </c>
      <c r="N62">
        <v>1</v>
      </c>
      <c r="O62">
        <v>1</v>
      </c>
      <c r="Q62">
        <v>1</v>
      </c>
    </row>
    <row r="63" spans="1:18" x14ac:dyDescent="0.3">
      <c r="A63" s="10" t="s">
        <v>66</v>
      </c>
      <c r="B63" s="1" t="s">
        <v>43</v>
      </c>
      <c r="C63" s="13" t="s">
        <v>20</v>
      </c>
      <c r="D63" s="13" t="s">
        <v>24</v>
      </c>
      <c r="E63" s="13"/>
      <c r="F63" s="13"/>
      <c r="G63" s="3"/>
      <c r="H63" s="4"/>
      <c r="I63" s="153">
        <f t="shared" si="2"/>
        <v>52</v>
      </c>
      <c r="J63" s="155">
        <v>48</v>
      </c>
      <c r="K63" s="5">
        <f t="shared" si="3"/>
        <v>4</v>
      </c>
      <c r="L63">
        <v>1</v>
      </c>
      <c r="M63">
        <v>1</v>
      </c>
      <c r="N63">
        <v>1</v>
      </c>
      <c r="Q63">
        <v>1</v>
      </c>
    </row>
    <row r="64" spans="1:18" x14ac:dyDescent="0.3">
      <c r="A64" s="10" t="s">
        <v>77</v>
      </c>
      <c r="B64" s="1" t="s">
        <v>43</v>
      </c>
      <c r="C64" s="13" t="s">
        <v>20</v>
      </c>
      <c r="D64" s="13"/>
      <c r="E64" s="13"/>
      <c r="F64" s="13"/>
      <c r="G64" s="3" t="s">
        <v>26</v>
      </c>
      <c r="H64" s="4"/>
      <c r="I64" s="153">
        <f t="shared" si="2"/>
        <v>6</v>
      </c>
      <c r="J64" s="155">
        <v>6</v>
      </c>
      <c r="K64" s="5">
        <f t="shared" si="3"/>
        <v>0</v>
      </c>
    </row>
    <row r="65" spans="1:20" x14ac:dyDescent="0.3">
      <c r="A65" s="10" t="s">
        <v>91</v>
      </c>
      <c r="B65" s="1" t="s">
        <v>43</v>
      </c>
      <c r="C65" s="12" t="s">
        <v>20</v>
      </c>
      <c r="D65" s="12" t="s">
        <v>24</v>
      </c>
      <c r="E65" s="12"/>
      <c r="F65" s="12"/>
      <c r="G65" s="3" t="s">
        <v>33</v>
      </c>
      <c r="H65" s="4">
        <v>1</v>
      </c>
      <c r="I65" s="153">
        <f t="shared" si="2"/>
        <v>40</v>
      </c>
      <c r="J65" s="155">
        <v>36</v>
      </c>
      <c r="K65" s="5">
        <f t="shared" si="3"/>
        <v>4</v>
      </c>
      <c r="L65">
        <v>1</v>
      </c>
      <c r="O65">
        <v>1</v>
      </c>
      <c r="P65">
        <v>1</v>
      </c>
      <c r="Q65">
        <v>1</v>
      </c>
    </row>
    <row r="66" spans="1:20" x14ac:dyDescent="0.3">
      <c r="A66" s="10" t="s">
        <v>60</v>
      </c>
      <c r="B66" s="1" t="s">
        <v>61</v>
      </c>
      <c r="C66" s="12"/>
      <c r="D66" s="12"/>
      <c r="E66" s="12" t="s">
        <v>33</v>
      </c>
      <c r="F66" s="12"/>
      <c r="G66" s="3" t="s">
        <v>33</v>
      </c>
      <c r="H66" s="4">
        <v>1</v>
      </c>
      <c r="I66" s="153">
        <f t="shared" si="2"/>
        <v>44</v>
      </c>
      <c r="J66" s="155">
        <v>41</v>
      </c>
      <c r="K66" s="5">
        <f t="shared" si="3"/>
        <v>3</v>
      </c>
      <c r="M66">
        <v>1</v>
      </c>
      <c r="Q66">
        <v>1</v>
      </c>
      <c r="R66">
        <v>1</v>
      </c>
    </row>
    <row r="67" spans="1:20" x14ac:dyDescent="0.3">
      <c r="A67" s="10" t="s">
        <v>640</v>
      </c>
      <c r="B67" s="1"/>
      <c r="C67" s="12"/>
      <c r="D67" s="12" t="s">
        <v>24</v>
      </c>
      <c r="E67" s="12"/>
      <c r="F67" s="12" t="s">
        <v>47</v>
      </c>
      <c r="G67" s="3"/>
      <c r="H67" s="4">
        <v>1</v>
      </c>
      <c r="I67" s="164">
        <f t="shared" ref="I67" si="4">J67+K67</f>
        <v>1</v>
      </c>
      <c r="J67" s="155"/>
      <c r="K67" s="5">
        <f t="shared" ref="K67" si="5">SUM(L67:U67)</f>
        <v>1</v>
      </c>
      <c r="L67">
        <v>1</v>
      </c>
    </row>
    <row r="68" spans="1:20" x14ac:dyDescent="0.3">
      <c r="A68" s="15" t="s">
        <v>92</v>
      </c>
      <c r="B68" s="16"/>
      <c r="C68" s="17"/>
      <c r="D68" s="17"/>
      <c r="E68" s="17"/>
      <c r="F68" s="17"/>
      <c r="G68" s="18"/>
      <c r="H68" s="19"/>
      <c r="I68" s="20"/>
      <c r="J68" s="156"/>
      <c r="K68" s="21"/>
      <c r="L68">
        <f>SUBTOTAL(103,Tabel1[Tilburg])</f>
        <v>16</v>
      </c>
      <c r="M68">
        <f>SUBTOTAL(103,Tabel1[Klundert])</f>
        <v>13</v>
      </c>
      <c r="N68">
        <f>SUBTOTAL(103,Tabel1[Schiedam])</f>
        <v>14</v>
      </c>
      <c r="O68">
        <f>SUBTOTAL(103,Tabel1[Eefde])</f>
        <v>14</v>
      </c>
      <c r="P68">
        <f>SUBTOTAL(103,Tabel1[Wageningen])</f>
        <v>14</v>
      </c>
      <c r="Q68">
        <f>SUBTOTAL(103,Tabel1[Utrecht])</f>
        <v>14</v>
      </c>
      <c r="R68">
        <f>SUBTOTAL(103,Tabel1[Best])</f>
        <v>19</v>
      </c>
      <c r="S68">
        <f>SUBTOTAL(103,Tabel1[Utrecht2])</f>
        <v>0</v>
      </c>
      <c r="T68">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topLeftCell="A7" zoomScale="145" zoomScaleNormal="145" workbookViewId="0">
      <selection activeCell="C24" sqref="C24"/>
    </sheetView>
  </sheetViews>
  <sheetFormatPr defaultRowHeight="14.4" x14ac:dyDescent="0.3"/>
  <cols>
    <col min="1" max="1" width="29.5546875" customWidth="1"/>
    <col min="2" max="2" width="14.21875" customWidth="1"/>
    <col min="3" max="3" width="42.77734375" customWidth="1"/>
  </cols>
  <sheetData>
    <row r="1" spans="1:3" x14ac:dyDescent="0.3">
      <c r="A1" t="s">
        <v>370</v>
      </c>
      <c r="B1" t="s">
        <v>654</v>
      </c>
      <c r="C1" t="s">
        <v>5</v>
      </c>
    </row>
    <row r="2" spans="1:3" x14ac:dyDescent="0.3">
      <c r="A2" t="s">
        <v>258</v>
      </c>
      <c r="B2" s="169">
        <v>44856</v>
      </c>
      <c r="C2" t="s">
        <v>653</v>
      </c>
    </row>
    <row r="3" spans="1:3" x14ac:dyDescent="0.3">
      <c r="A3" s="168" t="s">
        <v>254</v>
      </c>
      <c r="B3" s="169">
        <v>44856</v>
      </c>
      <c r="C3" t="s">
        <v>653</v>
      </c>
    </row>
    <row r="4" spans="1:3" x14ac:dyDescent="0.3">
      <c r="A4" s="168" t="s">
        <v>279</v>
      </c>
      <c r="B4" s="169">
        <v>44856</v>
      </c>
      <c r="C4" t="s">
        <v>652</v>
      </c>
    </row>
    <row r="5" spans="1:3" x14ac:dyDescent="0.3">
      <c r="A5" t="s">
        <v>645</v>
      </c>
      <c r="B5" s="169">
        <v>44856</v>
      </c>
      <c r="C5" t="s">
        <v>653</v>
      </c>
    </row>
    <row r="6" spans="1:3" x14ac:dyDescent="0.3">
      <c r="A6" t="s">
        <v>627</v>
      </c>
      <c r="B6" s="169">
        <v>44856</v>
      </c>
      <c r="C6" t="s">
        <v>655</v>
      </c>
    </row>
    <row r="7" spans="1:3" x14ac:dyDescent="0.3">
      <c r="A7" t="s">
        <v>223</v>
      </c>
      <c r="B7" s="169">
        <v>44856</v>
      </c>
      <c r="C7" t="s">
        <v>656</v>
      </c>
    </row>
    <row r="8" spans="1:3" x14ac:dyDescent="0.3">
      <c r="A8" t="s">
        <v>173</v>
      </c>
      <c r="B8" s="169">
        <v>44856</v>
      </c>
      <c r="C8" t="s">
        <v>657</v>
      </c>
    </row>
    <row r="9" spans="1:3" x14ac:dyDescent="0.3">
      <c r="A9" t="s">
        <v>299</v>
      </c>
      <c r="B9" s="169">
        <v>44954</v>
      </c>
      <c r="C9" t="s">
        <v>702</v>
      </c>
    </row>
    <row r="10" spans="1:3" x14ac:dyDescent="0.3">
      <c r="A10" t="s">
        <v>315</v>
      </c>
      <c r="B10" s="169">
        <v>44954</v>
      </c>
      <c r="C10" t="s">
        <v>703</v>
      </c>
    </row>
    <row r="11" spans="1:3" x14ac:dyDescent="0.3">
      <c r="A11" t="s">
        <v>320</v>
      </c>
      <c r="B11" s="169">
        <v>44954</v>
      </c>
      <c r="C11" t="s">
        <v>704</v>
      </c>
    </row>
    <row r="12" spans="1:3" x14ac:dyDescent="0.3">
      <c r="A12" t="s">
        <v>661</v>
      </c>
      <c r="B12" s="169">
        <v>44954</v>
      </c>
      <c r="C12" t="s">
        <v>705</v>
      </c>
    </row>
    <row r="13" spans="1:3" x14ac:dyDescent="0.3">
      <c r="A13" t="s">
        <v>626</v>
      </c>
      <c r="B13" s="169">
        <v>44954</v>
      </c>
      <c r="C13" t="s">
        <v>706</v>
      </c>
    </row>
    <row r="14" spans="1:3" x14ac:dyDescent="0.3">
      <c r="A14" t="s">
        <v>699</v>
      </c>
      <c r="B14" s="169">
        <v>44954</v>
      </c>
      <c r="C14" t="s">
        <v>707</v>
      </c>
    </row>
    <row r="15" spans="1:3" x14ac:dyDescent="0.3">
      <c r="A15" t="s">
        <v>213</v>
      </c>
      <c r="B15" s="169">
        <v>44954</v>
      </c>
      <c r="C15" t="s">
        <v>708</v>
      </c>
    </row>
    <row r="16" spans="1:3" x14ac:dyDescent="0.3">
      <c r="A16" t="s">
        <v>218</v>
      </c>
      <c r="B16" s="169">
        <v>44954</v>
      </c>
      <c r="C16" t="s">
        <v>708</v>
      </c>
    </row>
    <row r="17" spans="1:3" x14ac:dyDescent="0.3">
      <c r="A17" t="s">
        <v>236</v>
      </c>
      <c r="B17" s="169">
        <v>44954</v>
      </c>
      <c r="C17" t="s">
        <v>709</v>
      </c>
    </row>
    <row r="18" spans="1:3" x14ac:dyDescent="0.3">
      <c r="A18" t="s">
        <v>682</v>
      </c>
      <c r="B18" s="169">
        <v>44954</v>
      </c>
      <c r="C18" t="s">
        <v>711</v>
      </c>
    </row>
    <row r="19" spans="1:3" x14ac:dyDescent="0.3">
      <c r="A19" t="s">
        <v>261</v>
      </c>
      <c r="B19" s="169">
        <v>44954</v>
      </c>
      <c r="C19" t="s">
        <v>711</v>
      </c>
    </row>
    <row r="20" spans="1:3" x14ac:dyDescent="0.3">
      <c r="A20" t="s">
        <v>710</v>
      </c>
      <c r="B20" s="169">
        <v>44954</v>
      </c>
      <c r="C20" t="s">
        <v>712</v>
      </c>
    </row>
    <row r="21" spans="1:3" x14ac:dyDescent="0.3">
      <c r="A21" t="s">
        <v>737</v>
      </c>
      <c r="B21" s="169">
        <v>44975</v>
      </c>
      <c r="C21" t="s">
        <v>711</v>
      </c>
    </row>
    <row r="22" spans="1:3" x14ac:dyDescent="0.3">
      <c r="A22" t="s">
        <v>729</v>
      </c>
      <c r="B22" s="169">
        <v>45003</v>
      </c>
      <c r="C22" t="s">
        <v>761</v>
      </c>
    </row>
    <row r="23" spans="1:3" x14ac:dyDescent="0.3">
      <c r="A23" t="s">
        <v>660</v>
      </c>
      <c r="B23" s="169">
        <v>45003</v>
      </c>
      <c r="C23" t="s">
        <v>760</v>
      </c>
    </row>
    <row r="24" spans="1:3" x14ac:dyDescent="0.3">
      <c r="A24" t="s">
        <v>726</v>
      </c>
      <c r="B24" s="169">
        <v>45003</v>
      </c>
      <c r="C24" t="s">
        <v>760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2022-12-20T10:55:48Z</cp:lastPrinted>
  <dcterms:created xsi:type="dcterms:W3CDTF">2022-07-25T11:08:30Z</dcterms:created>
  <dcterms:modified xsi:type="dcterms:W3CDTF">2023-03-19T16:08:56Z</dcterms:modified>
</cp:coreProperties>
</file>