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ttb1935.sharepoint.com/sites/KNAS-Financien/Gedeelde documenten/Data/Formulieren/Scheidsrechters/"/>
    </mc:Choice>
  </mc:AlternateContent>
  <xr:revisionPtr revIDLastSave="95" documentId="8_{2F0572AD-342D-4FE1-8A3B-C758F249A35D}" xr6:coauthVersionLast="47" xr6:coauthVersionMax="47" xr10:uidLastSave="{0CFA9E25-700F-4E84-BF94-025DA5D82F5F}"/>
  <bookViews>
    <workbookView xWindow="13110" yWindow="-16320" windowWidth="29040" windowHeight="16440" tabRatio="601" xr2:uid="{00000000-000D-0000-FFFF-FFFF00000000}"/>
  </bookViews>
  <sheets>
    <sheet name="Het declaratieformulier" sheetId="1" r:id="rId1"/>
    <sheet name="Uitgangspunten toetsing" sheetId="4" r:id="rId2"/>
  </sheets>
  <definedNames>
    <definedName name="_xlnm._FilterDatabase" localSheetId="0" hidden="1">'Het declaratieformulier'!$AA$2:$AG$67</definedName>
    <definedName name="_xlnm.Print_Area" localSheetId="0">'Het declaratieformulier'!$A$1:$O$69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M32" i="1" s="1"/>
  <c r="J37" i="1"/>
  <c r="E44" i="1" l="1"/>
  <c r="M44" i="1"/>
  <c r="Y10" i="1"/>
  <c r="Y9" i="1"/>
  <c r="Y8" i="1"/>
  <c r="Y11" i="1"/>
  <c r="V11" i="1"/>
  <c r="V10" i="1"/>
  <c r="V9" i="1"/>
  <c r="V12" i="1"/>
  <c r="V13" i="1" s="1"/>
  <c r="R11" i="1"/>
  <c r="R9" i="1"/>
  <c r="R8" i="1"/>
  <c r="R12" i="1" s="1"/>
  <c r="R13" i="1" s="1"/>
  <c r="R10" i="1"/>
  <c r="T10" i="1"/>
  <c r="T9" i="1"/>
  <c r="T12" i="1" s="1"/>
  <c r="T13" i="1" s="1"/>
  <c r="P37" i="1"/>
  <c r="S35" i="1"/>
  <c r="E43" i="1" s="1"/>
  <c r="M43" i="1" s="1"/>
  <c r="K32" i="1"/>
  <c r="K40" i="1"/>
  <c r="M40" i="1"/>
  <c r="AF6" i="1"/>
  <c r="AF10" i="1"/>
  <c r="AE7" i="1"/>
  <c r="AE23" i="1"/>
  <c r="AE39" i="1"/>
  <c r="AE56" i="1"/>
  <c r="AE15" i="1"/>
  <c r="AE31" i="1"/>
  <c r="AE48" i="1"/>
  <c r="AE64" i="1"/>
  <c r="AE16" i="1"/>
  <c r="AD11" i="1"/>
  <c r="AD12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F5" i="1"/>
  <c r="AF4" i="1"/>
  <c r="AF3" i="1"/>
  <c r="AE3" i="1"/>
  <c r="AD27" i="1"/>
  <c r="AD43" i="1"/>
  <c r="AD60" i="1"/>
  <c r="AD3" i="1"/>
  <c r="AD19" i="1"/>
  <c r="AD35" i="1"/>
  <c r="AD52" i="1"/>
  <c r="AD4" i="1"/>
  <c r="AC35" i="1"/>
  <c r="AC36" i="1"/>
  <c r="AC37" i="1"/>
  <c r="AC38" i="1"/>
  <c r="AC39" i="1"/>
  <c r="AC40" i="1"/>
  <c r="AC41" i="1"/>
  <c r="AC42" i="1"/>
  <c r="AC43" i="1"/>
  <c r="AC45" i="1"/>
  <c r="AC46" i="1"/>
  <c r="AC47" i="1"/>
  <c r="AC48" i="1"/>
  <c r="AC49" i="1"/>
  <c r="AC50" i="1"/>
  <c r="AC51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J33" i="1"/>
  <c r="J34" i="1" s="1"/>
  <c r="S26" i="1"/>
  <c r="M37" i="1"/>
  <c r="J49" i="1"/>
  <c r="M49" i="1" s="1"/>
  <c r="M38" i="1"/>
  <c r="M39" i="1"/>
  <c r="M41" i="1"/>
  <c r="M42" i="1"/>
  <c r="AF22" i="1"/>
  <c r="AF38" i="1"/>
  <c r="AF55" i="1"/>
  <c r="AD5" i="1"/>
  <c r="AD20" i="1"/>
  <c r="AD36" i="1"/>
  <c r="AD53" i="1"/>
  <c r="AF19" i="1"/>
  <c r="AF35" i="1"/>
  <c r="AF52" i="1"/>
  <c r="AF7" i="1"/>
  <c r="AE17" i="1"/>
  <c r="AE32" i="1"/>
  <c r="AE49" i="1"/>
  <c r="AE65" i="1"/>
  <c r="AF9" i="1"/>
  <c r="AF21" i="1"/>
  <c r="AF37" i="1"/>
  <c r="AF54" i="1"/>
  <c r="AE19" i="1"/>
  <c r="AE35" i="1"/>
  <c r="AE52" i="1"/>
  <c r="AE11" i="1"/>
  <c r="AE4" i="1"/>
  <c r="AF20" i="1"/>
  <c r="AF36" i="1"/>
  <c r="AF53" i="1"/>
  <c r="AF8" i="1"/>
  <c r="AD13" i="1"/>
  <c r="AD28" i="1"/>
  <c r="AD45" i="1"/>
  <c r="AD61" i="1"/>
  <c r="AF26" i="1"/>
  <c r="AF42" i="1"/>
  <c r="AF59" i="1"/>
  <c r="AF14" i="1"/>
  <c r="AE8" i="1"/>
  <c r="AF23" i="1"/>
  <c r="AF39" i="1"/>
  <c r="AF56" i="1"/>
  <c r="AF11" i="1"/>
  <c r="AE5" i="1"/>
  <c r="AE20" i="1"/>
  <c r="AE36" i="1"/>
  <c r="AE53" i="1"/>
  <c r="AF13" i="1"/>
  <c r="AF25" i="1"/>
  <c r="AF41" i="1"/>
  <c r="AF58" i="1"/>
  <c r="AE24" i="1"/>
  <c r="AE40" i="1"/>
  <c r="AE57" i="1"/>
  <c r="AE9" i="1"/>
  <c r="AD29" i="1"/>
  <c r="AD46" i="1"/>
  <c r="AD62" i="1"/>
  <c r="AD14" i="1"/>
  <c r="AE12" i="1"/>
  <c r="AE27" i="1"/>
  <c r="AE43" i="1"/>
  <c r="AE60" i="1"/>
  <c r="AF18" i="1"/>
  <c r="AF34" i="1"/>
  <c r="AF51" i="1"/>
  <c r="AF67" i="1"/>
  <c r="AF30" i="1"/>
  <c r="AF47" i="1"/>
  <c r="AF63" i="1"/>
  <c r="AF12" i="1"/>
  <c r="AF24" i="1"/>
  <c r="AF40" i="1"/>
  <c r="AF57" i="1"/>
  <c r="AE33" i="1"/>
  <c r="AE50" i="1"/>
  <c r="AE66" i="1"/>
  <c r="AE18" i="1"/>
  <c r="AE34" i="1"/>
  <c r="AE51" i="1"/>
  <c r="AE67" i="1"/>
  <c r="AD6" i="1"/>
  <c r="AD21" i="1"/>
  <c r="AD37" i="1"/>
  <c r="AD54" i="1"/>
  <c r="AF16" i="1"/>
  <c r="AF32" i="1"/>
  <c r="AF49" i="1"/>
  <c r="AF65" i="1"/>
  <c r="AF28" i="1"/>
  <c r="AF45" i="1"/>
  <c r="AF61" i="1"/>
  <c r="AE10" i="1"/>
  <c r="AE26" i="1"/>
  <c r="AE42" i="1"/>
  <c r="AE59" i="1"/>
  <c r="AE25" i="1"/>
  <c r="AE41" i="1"/>
  <c r="AE58" i="1"/>
  <c r="AD7" i="1"/>
  <c r="AD22" i="1"/>
  <c r="AD38" i="1"/>
  <c r="AD55" i="1"/>
  <c r="AE13" i="1"/>
  <c r="AE28" i="1"/>
  <c r="AE45" i="1"/>
  <c r="AE61" i="1"/>
  <c r="AE6" i="1"/>
  <c r="AE22" i="1"/>
  <c r="AE38" i="1"/>
  <c r="AE55" i="1"/>
  <c r="AE21" i="1"/>
  <c r="AE37" i="1"/>
  <c r="AE54" i="1"/>
  <c r="AD30" i="1"/>
  <c r="AD47" i="1"/>
  <c r="AD63" i="1"/>
  <c r="AD15" i="1"/>
  <c r="AF15" i="1"/>
  <c r="AF31" i="1"/>
  <c r="AF48" i="1"/>
  <c r="AF64" i="1"/>
  <c r="AF27" i="1"/>
  <c r="AF43" i="1"/>
  <c r="AF60" i="1"/>
  <c r="AF29" i="1"/>
  <c r="AF46" i="1"/>
  <c r="AF62" i="1"/>
  <c r="AF17" i="1"/>
  <c r="AF33" i="1"/>
  <c r="AF50" i="1"/>
  <c r="AF66" i="1"/>
  <c r="AE29" i="1"/>
  <c r="AE46" i="1"/>
  <c r="AE62" i="1"/>
  <c r="AE14" i="1"/>
  <c r="AE30" i="1"/>
  <c r="AE47" i="1"/>
  <c r="AE63" i="1"/>
  <c r="AD16" i="1"/>
  <c r="AD31" i="1"/>
  <c r="AD48" i="1"/>
  <c r="AD64" i="1"/>
  <c r="AD23" i="1"/>
  <c r="AD39" i="1"/>
  <c r="AD56" i="1"/>
  <c r="AD8" i="1"/>
  <c r="AD32" i="1"/>
  <c r="AD49" i="1"/>
  <c r="AD65" i="1"/>
  <c r="AD17" i="1"/>
  <c r="AD24" i="1"/>
  <c r="AD40" i="1"/>
  <c r="AD57" i="1"/>
  <c r="AD9" i="1"/>
  <c r="AD10" i="1"/>
  <c r="AD26" i="1"/>
  <c r="AD42" i="1"/>
  <c r="AD59" i="1"/>
  <c r="AD25" i="1"/>
  <c r="AD41" i="1"/>
  <c r="AD58" i="1"/>
  <c r="AD33" i="1"/>
  <c r="AD50" i="1"/>
  <c r="AD66" i="1"/>
  <c r="AD18" i="1"/>
  <c r="AD34" i="1"/>
  <c r="AD51" i="1"/>
  <c r="AD67" i="1"/>
  <c r="Y12" i="1" l="1"/>
  <c r="Y13" i="1" s="1"/>
  <c r="Y18" i="1" s="1"/>
  <c r="V18" i="1"/>
  <c r="V16" i="1"/>
  <c r="V17" i="1"/>
  <c r="T17" i="1"/>
  <c r="T16" i="1"/>
  <c r="T19" i="1" s="1"/>
  <c r="R18" i="1"/>
  <c r="R16" i="1"/>
  <c r="R15" i="1"/>
  <c r="R17" i="1"/>
  <c r="M50" i="1"/>
  <c r="Y15" i="1" l="1"/>
  <c r="Z13" i="1"/>
  <c r="C11" i="1" s="1"/>
  <c r="Y17" i="1"/>
  <c r="Y16" i="1"/>
  <c r="V19" i="1"/>
  <c r="R19" i="1"/>
  <c r="Y19" i="1" l="1"/>
  <c r="Z19" i="1" s="1"/>
  <c r="Z21" i="1" s="1"/>
  <c r="Q31" i="1" s="1"/>
  <c r="C3" i="1"/>
  <c r="A58" i="1"/>
  <c r="Z22" i="1" l="1"/>
</calcChain>
</file>

<file path=xl/sharedStrings.xml><?xml version="1.0" encoding="utf-8"?>
<sst xmlns="http://schemas.openxmlformats.org/spreadsheetml/2006/main" count="181" uniqueCount="141">
  <si>
    <t>KONINKLIJKE NEDERLANDSE ALGEMENE SCHERMBOND.</t>
  </si>
  <si>
    <t>Verzonden door:</t>
  </si>
  <si>
    <t>Adres:</t>
  </si>
  <si>
    <t>Postcode:</t>
  </si>
  <si>
    <t>Woonplaats:</t>
  </si>
  <si>
    <t>Totaal</t>
  </si>
  <si>
    <t>Datum opgesteld:</t>
  </si>
  <si>
    <t>Ter name van:</t>
  </si>
  <si>
    <t>Wapen:</t>
  </si>
  <si>
    <t>Declaratie</t>
  </si>
  <si>
    <t>degen</t>
  </si>
  <si>
    <t>floret</t>
  </si>
  <si>
    <t>sabel</t>
  </si>
  <si>
    <t>Kies één van de drie wapens en klik vervolgens op het hokje.</t>
  </si>
  <si>
    <t>Declaratie zenden aan:</t>
  </si>
  <si>
    <t>Toernooigegevens:</t>
  </si>
  <si>
    <t>Toernooinaam:</t>
  </si>
  <si>
    <t>Plaats:</t>
  </si>
  <si>
    <t>Land:</t>
  </si>
  <si>
    <t>Eerste toernooidag:</t>
  </si>
  <si>
    <t>Laatste toernooidag:</t>
  </si>
  <si>
    <t>Gegevens declaratie:</t>
  </si>
  <si>
    <t>Wijze(n) van vervoer:</t>
  </si>
  <si>
    <t>Dagvergoeding:</t>
  </si>
  <si>
    <t>Auto: reis:</t>
  </si>
  <si>
    <t>Auto: tolwegen:</t>
  </si>
  <si>
    <t>Totaal:</t>
  </si>
  <si>
    <t>Declaratie scheidsrechters buitenlandse toernooien</t>
  </si>
  <si>
    <t>Vliegtuig (ticket):</t>
  </si>
  <si>
    <t>Aantal personen in auto:</t>
  </si>
  <si>
    <t>Kilometers reis retour:</t>
  </si>
  <si>
    <t>km</t>
  </si>
  <si>
    <t>personen</t>
  </si>
  <si>
    <t>Te declareren kilometers:</t>
  </si>
  <si>
    <t>per kilometer</t>
  </si>
  <si>
    <t>Te declareren tolwegen:</t>
  </si>
  <si>
    <t>maal</t>
  </si>
  <si>
    <t>Dagvergoeding scheidsrechters</t>
  </si>
  <si>
    <t>per dag gejureerd</t>
  </si>
  <si>
    <t>Aantal nachten</t>
  </si>
  <si>
    <t>Aantal scheidsrechters/schermers op kamer</t>
  </si>
  <si>
    <t>Gebruiksaanwijzing:</t>
  </si>
  <si>
    <t>km-vergoeding K.N.A.S. buitenland</t>
  </si>
  <si>
    <t>km-vergoeding binnenland K.N.A.S.</t>
  </si>
  <si>
    <t>Trein (ticket):</t>
  </si>
  <si>
    <t>pers.</t>
  </si>
  <si>
    <t>Controle scheidsrechterscommissie</t>
  </si>
  <si>
    <t>1. Vul alleen de gele vakken in (voor zover van toepassing).</t>
  </si>
  <si>
    <t>Datum ontvangen:</t>
  </si>
  <si>
    <t>Datum behandeld:</t>
  </si>
  <si>
    <t>Declaratie betreft</t>
  </si>
  <si>
    <t>Uitgangspunten declaraties:</t>
  </si>
  <si>
    <t>Hotel:</t>
  </si>
  <si>
    <t>**</t>
  </si>
  <si>
    <t>Te declareren hotelkosten:</t>
  </si>
  <si>
    <t>+</t>
  </si>
  <si>
    <t>T.a.v.</t>
  </si>
  <si>
    <t>Controle kilometers:</t>
  </si>
  <si>
    <t>…….</t>
  </si>
  <si>
    <t>x</t>
  </si>
  <si>
    <t>…………..</t>
  </si>
  <si>
    <t>** bonnen en/of tickets bijvoegen</t>
  </si>
  <si>
    <t>Floret</t>
  </si>
  <si>
    <t>Degen</t>
  </si>
  <si>
    <t>Sabel</t>
  </si>
  <si>
    <t>KONINKLIJKE NEDERLANDSE ALGEMENE SCHERMBOND</t>
  </si>
  <si>
    <t>jeugd</t>
  </si>
  <si>
    <t>senioren</t>
  </si>
  <si>
    <t>Meerdere</t>
  </si>
  <si>
    <t>KNAS coderingen</t>
  </si>
  <si>
    <t>Grootboekrekening:</t>
  </si>
  <si>
    <t>Kostenplaats:</t>
  </si>
  <si>
    <t>TS KP-HD</t>
  </si>
  <si>
    <t>TS KP-DD</t>
  </si>
  <si>
    <t>TS KP-HF</t>
  </si>
  <si>
    <t>TS KP-DF</t>
  </si>
  <si>
    <t>TS JO-HD</t>
  </si>
  <si>
    <t>TS JO-DD</t>
  </si>
  <si>
    <t>TS JO-HF</t>
  </si>
  <si>
    <t>TS JO-DF</t>
  </si>
  <si>
    <t>TS JO-HS</t>
  </si>
  <si>
    <t>TS JO-DS</t>
  </si>
  <si>
    <t>TS EK</t>
  </si>
  <si>
    <t>TS OVERIGE WEDSTRIJD</t>
  </si>
  <si>
    <t>TS TO DEGEN</t>
  </si>
  <si>
    <t>TS TO FLORET</t>
  </si>
  <si>
    <t>TS TO SABEL</t>
  </si>
  <si>
    <t>vrouw</t>
  </si>
  <si>
    <t>man</t>
  </si>
  <si>
    <t xml:space="preserve"> ---&gt;</t>
  </si>
  <si>
    <t>Beide</t>
  </si>
  <si>
    <t>…..</t>
  </si>
  <si>
    <t>Gejureerd tot en met:</t>
  </si>
  <si>
    <t>Hoe heb je het ervaren?</t>
  </si>
  <si>
    <t xml:space="preserve">Is er toelichting nodig? Hieronder is daarvoor ruimte gereserveerd. </t>
  </si>
  <si>
    <t>Handtekening declarant:</t>
  </si>
  <si>
    <t>4. De declaratie met paraaf controleur(s) en inbegrip eventuele opmerkingen na controle is pas akkoord voor betaling.</t>
  </si>
  <si>
    <t>TS WK</t>
  </si>
  <si>
    <t>TS WJK</t>
  </si>
  <si>
    <t>TS OS-HD</t>
  </si>
  <si>
    <t>TS OS-DD</t>
  </si>
  <si>
    <t>TS OS-HF</t>
  </si>
  <si>
    <t>TS OS-DF</t>
  </si>
  <si>
    <t>hulp</t>
  </si>
  <si>
    <t>dossier</t>
  </si>
  <si>
    <t>wapen</t>
  </si>
  <si>
    <t>leeft</t>
  </si>
  <si>
    <t>gesl</t>
  </si>
  <si>
    <t>type toer</t>
  </si>
  <si>
    <t>ref.</t>
  </si>
  <si>
    <t>ronde ... / … finales</t>
  </si>
  <si>
    <t>Leeftijds-categorie</t>
  </si>
  <si>
    <t>Type wedstrijd(en)</t>
  </si>
  <si>
    <t>Geslacht deelnemers</t>
  </si>
  <si>
    <t>Gegevens declarant:</t>
  </si>
  <si>
    <t>KNAS nummer:</t>
  </si>
  <si>
    <t>per nacht</t>
  </si>
  <si>
    <t>Gereden kilometers van/naar vliegveld</t>
  </si>
  <si>
    <t>Kosten vliegticket heenreis + terugreis of retour</t>
  </si>
  <si>
    <t>Bijkomende kosten m.u.v. eigen auto</t>
  </si>
  <si>
    <t>Kosten treinkaartjes heenreis + terugreis of retour</t>
  </si>
  <si>
    <t>Kosten hotel per nacht (eventueel in vreemde valuta):</t>
  </si>
  <si>
    <t>Wisselkoers vreemde valuta (indien nodig)</t>
  </si>
  <si>
    <t>Kosten tolwegen:</t>
  </si>
  <si>
    <t>Optie voor (verdere) toelichtingen.</t>
  </si>
  <si>
    <t>5. Opmerkingen/aanvullingen over het formulier te sturen aan Teun Plantinga via directeur@knas.nl.</t>
  </si>
  <si>
    <t xml:space="preserve">Datum ondertekening: </t>
  </si>
  <si>
    <t>2. Voeg een digitale handtekening in, óf print het blad uit.</t>
  </si>
  <si>
    <t xml:space="preserve">3. Stuur het bestand (of een scan hiervan) mét bewijsstukken (gescand) in. </t>
  </si>
  <si>
    <t>per mail:</t>
  </si>
  <si>
    <r>
      <rPr>
        <b/>
        <u/>
        <sz val="10"/>
        <rFont val="Arial"/>
        <family val="2"/>
      </rPr>
      <t>IBAN</t>
    </r>
    <r>
      <rPr>
        <sz val="10"/>
        <rFont val="Arial"/>
        <family val="2"/>
      </rPr>
      <t xml:space="preserve"> rekeningnummer:</t>
    </r>
  </si>
  <si>
    <t>Internat.</t>
  </si>
  <si>
    <t>EFC</t>
  </si>
  <si>
    <t>FIE</t>
  </si>
  <si>
    <t>Titeltoern.</t>
  </si>
  <si>
    <t>Dhr. T. Plantinga</t>
  </si>
  <si>
    <t>directeur@knas.nl</t>
  </si>
  <si>
    <t>K.N.A.S. Bondsbureau</t>
  </si>
  <si>
    <t>Wapen gejureerd</t>
  </si>
  <si>
    <t>Reisvergoeding scheidsrechters</t>
  </si>
  <si>
    <t>Reisdagvergoeding: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</si>
</sst>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_-&quot;fl&quot;\ * #,##0.00_-;_-&quot;fl&quot;\ * #,##0.00\-;_-&quot;fl&quot;\ * &quot;-&quot;??_-;_-@_-"/>
    <numFmt numFmtId="167" formatCode="_-* #,##0_-;_-* #,##0\-;_-* &quot;-&quot;??_-;_-@_-"/>
    <numFmt numFmtId="168" formatCode="d\ mmmm\ yyyy"/>
    <numFmt numFmtId="169" formatCode="0&quot; km&quot;"/>
    <numFmt numFmtId="170" formatCode="&quot;Kosten i.v.m. dossier &quot;0"/>
    <numFmt numFmtId="171" formatCode="&quot;km à € &quot;0.00\ \-\-\&gt;"/>
    <numFmt numFmtId="172" formatCode="_ [$€-413]\ * #,##0.00_ ;_ [$€-413]\ * \-#,##0.00_ ;_ [$€-413]\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medium">
        <color indexed="64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medium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hair">
        <color indexed="23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hair">
        <color indexed="23"/>
      </top>
      <bottom style="thin">
        <color indexed="23"/>
      </bottom>
      <diagonal/>
    </border>
    <border>
      <left/>
      <right style="medium">
        <color indexed="64"/>
      </right>
      <top style="hair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hair">
        <color indexed="23"/>
      </top>
      <bottom/>
      <diagonal/>
    </border>
    <border>
      <left/>
      <right style="medium">
        <color indexed="64"/>
      </right>
      <top style="hair">
        <color indexed="2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0" fillId="0" borderId="1" xfId="0" applyBorder="1"/>
    <xf numFmtId="0" fontId="3" fillId="0" borderId="1" xfId="0" applyFont="1" applyBorder="1"/>
    <xf numFmtId="167" fontId="2" fillId="2" borderId="2" xfId="1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3" fillId="0" borderId="3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Continuous"/>
    </xf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/>
    <xf numFmtId="0" fontId="0" fillId="0" borderId="0" xfId="0" applyProtection="1">
      <protection locked="0"/>
    </xf>
    <xf numFmtId="167" fontId="2" fillId="2" borderId="10" xfId="1" applyNumberFormat="1" applyFont="1" applyFill="1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10" fillId="0" borderId="3" xfId="0" applyFont="1" applyBorder="1"/>
    <xf numFmtId="0" fontId="10" fillId="0" borderId="0" xfId="0" applyFont="1"/>
    <xf numFmtId="0" fontId="11" fillId="0" borderId="3" xfId="0" applyFont="1" applyBorder="1"/>
    <xf numFmtId="0" fontId="9" fillId="0" borderId="0" xfId="0" applyFont="1"/>
    <xf numFmtId="0" fontId="10" fillId="0" borderId="7" xfId="0" applyFont="1" applyBorder="1"/>
    <xf numFmtId="0" fontId="10" fillId="0" borderId="8" xfId="0" applyFont="1" applyBorder="1"/>
    <xf numFmtId="0" fontId="3" fillId="0" borderId="8" xfId="0" applyFont="1" applyBorder="1"/>
    <xf numFmtId="0" fontId="0" fillId="0" borderId="7" xfId="0" applyBorder="1"/>
    <xf numFmtId="0" fontId="6" fillId="0" borderId="12" xfId="0" applyFont="1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6" fillId="0" borderId="15" xfId="0" applyFont="1" applyBorder="1"/>
    <xf numFmtId="166" fontId="0" fillId="0" borderId="2" xfId="2" applyFont="1" applyBorder="1" applyProtection="1"/>
    <xf numFmtId="0" fontId="0" fillId="0" borderId="10" xfId="0" applyBorder="1"/>
    <xf numFmtId="164" fontId="0" fillId="0" borderId="10" xfId="2" applyNumberFormat="1" applyFont="1" applyBorder="1" applyProtection="1"/>
    <xf numFmtId="0" fontId="0" fillId="0" borderId="0" xfId="0" applyAlignment="1">
      <alignment horizontal="right"/>
    </xf>
    <xf numFmtId="165" fontId="8" fillId="0" borderId="0" xfId="1" applyFont="1" applyBorder="1" applyAlignment="1" applyProtection="1">
      <alignment horizontal="right"/>
    </xf>
    <xf numFmtId="164" fontId="0" fillId="0" borderId="0" xfId="2" applyNumberFormat="1" applyFont="1" applyBorder="1" applyProtection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165" fontId="8" fillId="0" borderId="10" xfId="1" applyFont="1" applyBorder="1" applyAlignment="1" applyProtection="1">
      <alignment horizontal="right"/>
    </xf>
    <xf numFmtId="165" fontId="8" fillId="0" borderId="1" xfId="1" applyFont="1" applyBorder="1" applyAlignment="1" applyProtection="1">
      <alignment horizontal="right"/>
    </xf>
    <xf numFmtId="164" fontId="0" fillId="2" borderId="0" xfId="2" applyNumberFormat="1" applyFont="1" applyFill="1" applyProtection="1"/>
    <xf numFmtId="0" fontId="0" fillId="0" borderId="16" xfId="0" applyBorder="1"/>
    <xf numFmtId="166" fontId="0" fillId="0" borderId="16" xfId="2" applyFont="1" applyBorder="1" applyProtection="1"/>
    <xf numFmtId="164" fontId="0" fillId="0" borderId="16" xfId="2" applyNumberFormat="1" applyFont="1" applyBorder="1" applyProtection="1"/>
    <xf numFmtId="164" fontId="0" fillId="0" borderId="2" xfId="2" applyNumberFormat="1" applyFont="1" applyBorder="1" applyProtection="1"/>
    <xf numFmtId="0" fontId="0" fillId="0" borderId="11" xfId="0" applyBorder="1"/>
    <xf numFmtId="164" fontId="0" fillId="0" borderId="11" xfId="2" applyNumberFormat="1" applyFont="1" applyBorder="1" applyAlignment="1" applyProtection="1">
      <alignment horizontal="center"/>
    </xf>
    <xf numFmtId="164" fontId="0" fillId="0" borderId="11" xfId="2" applyNumberFormat="1" applyFont="1" applyBorder="1" applyProtection="1"/>
    <xf numFmtId="164" fontId="0" fillId="0" borderId="13" xfId="2" applyNumberFormat="1" applyFont="1" applyBorder="1" applyProtection="1"/>
    <xf numFmtId="0" fontId="3" fillId="0" borderId="16" xfId="0" applyFont="1" applyBorder="1"/>
    <xf numFmtId="164" fontId="3" fillId="0" borderId="16" xfId="0" applyNumberFormat="1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6" fillId="0" borderId="1" xfId="0" applyNumberFormat="1" applyFont="1" applyBorder="1"/>
    <xf numFmtId="0" fontId="1" fillId="0" borderId="0" xfId="0" applyFont="1"/>
    <xf numFmtId="0" fontId="0" fillId="3" borderId="0" xfId="0" applyFill="1"/>
    <xf numFmtId="0" fontId="0" fillId="0" borderId="18" xfId="0" applyBorder="1"/>
    <xf numFmtId="0" fontId="0" fillId="0" borderId="19" xfId="0" applyBorder="1"/>
    <xf numFmtId="0" fontId="17" fillId="0" borderId="7" xfId="0" applyFont="1" applyBorder="1"/>
    <xf numFmtId="0" fontId="17" fillId="0" borderId="8" xfId="0" applyFont="1" applyBorder="1"/>
    <xf numFmtId="0" fontId="0" fillId="5" borderId="38" xfId="0" applyFill="1" applyBorder="1"/>
    <xf numFmtId="0" fontId="16" fillId="0" borderId="3" xfId="0" applyFont="1" applyBorder="1"/>
    <xf numFmtId="0" fontId="0" fillId="0" borderId="43" xfId="0" applyBorder="1"/>
    <xf numFmtId="0" fontId="0" fillId="0" borderId="45" xfId="0" applyBorder="1"/>
    <xf numFmtId="0" fontId="0" fillId="0" borderId="47" xfId="0" applyBorder="1"/>
    <xf numFmtId="0" fontId="0" fillId="0" borderId="44" xfId="0" applyBorder="1"/>
    <xf numFmtId="0" fontId="6" fillId="0" borderId="43" xfId="0" applyFont="1" applyBorder="1"/>
    <xf numFmtId="0" fontId="6" fillId="0" borderId="49" xfId="0" applyFont="1" applyBorder="1"/>
    <xf numFmtId="0" fontId="0" fillId="0" borderId="50" xfId="0" applyBorder="1"/>
    <xf numFmtId="0" fontId="6" fillId="0" borderId="3" xfId="0" applyFont="1" applyBorder="1"/>
    <xf numFmtId="0" fontId="6" fillId="0" borderId="51" xfId="0" applyFont="1" applyBorder="1"/>
    <xf numFmtId="0" fontId="0" fillId="0" borderId="52" xfId="0" applyBorder="1"/>
    <xf numFmtId="0" fontId="6" fillId="0" borderId="53" xfId="0" applyFont="1" applyBorder="1"/>
    <xf numFmtId="0" fontId="0" fillId="0" borderId="54" xfId="0" applyBorder="1"/>
    <xf numFmtId="0" fontId="0" fillId="0" borderId="49" xfId="0" applyBorder="1"/>
    <xf numFmtId="0" fontId="16" fillId="0" borderId="51" xfId="0" applyFont="1" applyBorder="1"/>
    <xf numFmtId="0" fontId="3" fillId="0" borderId="52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2" xfId="0" applyFont="1" applyBorder="1"/>
    <xf numFmtId="0" fontId="13" fillId="0" borderId="0" xfId="3" applyBorder="1" applyAlignment="1" applyProtection="1">
      <protection locked="0"/>
    </xf>
    <xf numFmtId="0" fontId="1" fillId="2" borderId="0" xfId="0" applyFont="1" applyFill="1"/>
    <xf numFmtId="0" fontId="1" fillId="0" borderId="53" xfId="0" applyFont="1" applyBorder="1"/>
    <xf numFmtId="164" fontId="0" fillId="0" borderId="11" xfId="2" applyNumberFormat="1" applyFont="1" applyBorder="1" applyAlignment="1" applyProtection="1">
      <alignment horizontal="center"/>
    </xf>
    <xf numFmtId="0" fontId="15" fillId="2" borderId="3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15" fillId="2" borderId="7" xfId="0" applyFont="1" applyFill="1" applyBorder="1" applyAlignment="1" applyProtection="1">
      <alignment vertical="top" wrapText="1"/>
      <protection locked="0"/>
    </xf>
    <xf numFmtId="0" fontId="15" fillId="2" borderId="8" xfId="0" applyFont="1" applyFill="1" applyBorder="1" applyAlignment="1" applyProtection="1">
      <alignment vertical="top" wrapText="1"/>
      <protection locked="0"/>
    </xf>
    <xf numFmtId="0" fontId="15" fillId="2" borderId="9" xfId="0" applyFont="1" applyFill="1" applyBorder="1" applyAlignment="1" applyProtection="1">
      <alignment vertical="top" wrapText="1"/>
      <protection locked="0"/>
    </xf>
    <xf numFmtId="170" fontId="17" fillId="0" borderId="8" xfId="0" applyNumberFormat="1" applyFont="1" applyBorder="1" applyAlignment="1">
      <alignment horizontal="center"/>
    </xf>
    <xf numFmtId="170" fontId="17" fillId="0" borderId="9" xfId="0" applyNumberFormat="1" applyFont="1" applyBorder="1" applyAlignment="1">
      <alignment horizontal="center"/>
    </xf>
    <xf numFmtId="164" fontId="0" fillId="0" borderId="10" xfId="2" applyNumberFormat="1" applyFont="1" applyBorder="1" applyAlignment="1" applyProtection="1"/>
    <xf numFmtId="164" fontId="2" fillId="2" borderId="16" xfId="2" applyNumberFormat="1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71" fontId="0" fillId="0" borderId="10" xfId="0" applyNumberFormat="1" applyBorder="1" applyAlignment="1">
      <alignment horizontal="center"/>
    </xf>
    <xf numFmtId="171" fontId="0" fillId="0" borderId="10" xfId="0" quotePrefix="1" applyNumberFormat="1" applyBorder="1" applyAlignment="1">
      <alignment horizontal="center"/>
    </xf>
    <xf numFmtId="164" fontId="2" fillId="2" borderId="2" xfId="2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49" fontId="5" fillId="2" borderId="2" xfId="0" applyNumberFormat="1" applyFont="1" applyFill="1" applyBorder="1" applyProtection="1">
      <protection locked="0"/>
    </xf>
    <xf numFmtId="49" fontId="5" fillId="2" borderId="32" xfId="0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2" borderId="0" xfId="0" applyFont="1" applyFill="1"/>
    <xf numFmtId="0" fontId="12" fillId="2" borderId="4" xfId="0" applyFont="1" applyFill="1" applyBorder="1"/>
    <xf numFmtId="0" fontId="16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0" fillId="0" borderId="3" xfId="0" applyBorder="1"/>
    <xf numFmtId="0" fontId="0" fillId="0" borderId="0" xfId="0"/>
    <xf numFmtId="0" fontId="17" fillId="0" borderId="3" xfId="0" applyFont="1" applyBorder="1"/>
    <xf numFmtId="0" fontId="17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49" fontId="2" fillId="2" borderId="2" xfId="0" applyNumberFormat="1" applyFont="1" applyFill="1" applyBorder="1" applyProtection="1">
      <protection locked="0"/>
    </xf>
    <xf numFmtId="49" fontId="2" fillId="2" borderId="3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44" xfId="0" applyFont="1" applyFill="1" applyBorder="1" applyProtection="1">
      <protection locked="0"/>
    </xf>
    <xf numFmtId="0" fontId="0" fillId="0" borderId="33" xfId="0" applyBorder="1" applyAlignment="1">
      <alignment horizontal="center"/>
    </xf>
    <xf numFmtId="14" fontId="2" fillId="2" borderId="2" xfId="0" applyNumberFormat="1" applyFont="1" applyFill="1" applyBorder="1" applyProtection="1">
      <protection locked="0"/>
    </xf>
    <xf numFmtId="14" fontId="2" fillId="2" borderId="44" xfId="0" applyNumberFormat="1" applyFont="1" applyFill="1" applyBorder="1" applyProtection="1">
      <protection locked="0"/>
    </xf>
    <xf numFmtId="49" fontId="2" fillId="2" borderId="13" xfId="0" applyNumberFormat="1" applyFont="1" applyFill="1" applyBorder="1" applyProtection="1">
      <protection locked="0"/>
    </xf>
    <xf numFmtId="49" fontId="2" fillId="2" borderId="34" xfId="0" applyNumberFormat="1" applyFont="1" applyFill="1" applyBorder="1" applyProtection="1">
      <protection locked="0"/>
    </xf>
    <xf numFmtId="169" fontId="0" fillId="0" borderId="13" xfId="0" applyNumberFormat="1" applyBorder="1"/>
    <xf numFmtId="0" fontId="0" fillId="0" borderId="10" xfId="0" applyBorder="1" applyAlignment="1">
      <alignment horizontal="center"/>
    </xf>
    <xf numFmtId="169" fontId="0" fillId="0" borderId="33" xfId="0" applyNumberFormat="1" applyBorder="1"/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2" fillId="2" borderId="2" xfId="1" applyNumberFormat="1" applyFont="1" applyFill="1" applyBorder="1" applyAlignment="1" applyProtection="1">
      <protection locked="0"/>
    </xf>
    <xf numFmtId="2" fontId="2" fillId="2" borderId="44" xfId="1" applyNumberFormat="1" applyFont="1" applyFill="1" applyBorder="1" applyAlignment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49" fontId="2" fillId="2" borderId="48" xfId="0" applyNumberFormat="1" applyFont="1" applyFill="1" applyBorder="1" applyProtection="1">
      <protection locked="0"/>
    </xf>
    <xf numFmtId="168" fontId="2" fillId="2" borderId="2" xfId="0" applyNumberFormat="1" applyFont="1" applyFill="1" applyBorder="1" applyProtection="1">
      <protection locked="0"/>
    </xf>
    <xf numFmtId="168" fontId="2" fillId="2" borderId="3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35" xfId="0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4" fillId="0" borderId="41" xfId="0" applyFont="1" applyBorder="1"/>
    <xf numFmtId="168" fontId="2" fillId="2" borderId="44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44" xfId="0" applyNumberFormat="1" applyFont="1" applyFill="1" applyBorder="1" applyAlignment="1" applyProtection="1">
      <alignment horizontal="left"/>
      <protection locked="0"/>
    </xf>
    <xf numFmtId="49" fontId="2" fillId="2" borderId="44" xfId="0" applyNumberFormat="1" applyFont="1" applyFill="1" applyBorder="1" applyProtection="1">
      <protection locked="0"/>
    </xf>
    <xf numFmtId="49" fontId="2" fillId="2" borderId="46" xfId="0" applyNumberFormat="1" applyFont="1" applyFill="1" applyBorder="1" applyProtection="1">
      <protection locked="0"/>
    </xf>
    <xf numFmtId="14" fontId="2" fillId="2" borderId="32" xfId="0" applyNumberFormat="1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17" fillId="0" borderId="4" xfId="0" applyFont="1" applyBorder="1" applyAlignment="1">
      <alignment horizontal="left"/>
    </xf>
    <xf numFmtId="0" fontId="6" fillId="0" borderId="3" xfId="0" applyFont="1" applyBorder="1"/>
    <xf numFmtId="0" fontId="0" fillId="0" borderId="4" xfId="0" applyBorder="1"/>
    <xf numFmtId="0" fontId="6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6" fillId="0" borderId="3" xfId="0" applyFont="1" applyBorder="1"/>
    <xf numFmtId="0" fontId="16" fillId="0" borderId="0" xfId="0" applyFont="1"/>
    <xf numFmtId="0" fontId="16" fillId="0" borderId="25" xfId="0" applyFont="1" applyBorder="1"/>
    <xf numFmtId="0" fontId="16" fillId="0" borderId="4" xfId="0" applyFont="1" applyBorder="1"/>
    <xf numFmtId="14" fontId="6" fillId="0" borderId="57" xfId="0" applyNumberFormat="1" applyFont="1" applyBorder="1" applyAlignment="1">
      <alignment horizontal="left"/>
    </xf>
    <xf numFmtId="14" fontId="6" fillId="0" borderId="12" xfId="0" applyNumberFormat="1" applyFont="1" applyBorder="1" applyAlignment="1">
      <alignment horizontal="left"/>
    </xf>
    <xf numFmtId="14" fontId="0" fillId="4" borderId="39" xfId="0" applyNumberFormat="1" applyFill="1" applyBorder="1" applyAlignment="1" applyProtection="1">
      <alignment horizontal="center"/>
      <protection locked="0"/>
    </xf>
    <xf numFmtId="14" fontId="0" fillId="4" borderId="12" xfId="0" applyNumberFormat="1" applyFill="1" applyBorder="1" applyAlignment="1" applyProtection="1">
      <alignment horizontal="center"/>
      <protection locked="0"/>
    </xf>
    <xf numFmtId="14" fontId="0" fillId="4" borderId="40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left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0" fillId="0" borderId="0" xfId="0" applyFont="1"/>
    <xf numFmtId="165" fontId="0" fillId="0" borderId="10" xfId="1" applyFont="1" applyBorder="1" applyAlignment="1" applyProtection="1">
      <alignment horizontal="right"/>
    </xf>
    <xf numFmtId="165" fontId="2" fillId="2" borderId="2" xfId="1" applyFont="1" applyFill="1" applyBorder="1" applyAlignment="1" applyProtection="1">
      <protection locked="0"/>
    </xf>
    <xf numFmtId="172" fontId="2" fillId="2" borderId="31" xfId="2" applyNumberFormat="1" applyFont="1" applyFill="1" applyBorder="1" applyAlignment="1" applyProtection="1">
      <protection locked="0"/>
    </xf>
  </cellXfs>
  <cellStyles count="4">
    <cellStyle name="Hyperlink" xfId="3" builtinId="8"/>
    <cellStyle name="Komma" xfId="1" builtinId="3"/>
    <cellStyle name="Standaard" xfId="0" builtinId="0"/>
    <cellStyle name="Valuta" xfId="2" builtinId="4"/>
  </cellStyles>
  <dxfs count="10"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condense val="0"/>
        <extend val="0"/>
        <color indexed="10"/>
      </font>
      <fill>
        <patternFill patternType="solid">
          <bgColor indexed="4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R$3" lockText="1" noThreeD="1"/>
</file>

<file path=xl/ctrlProps/ctrlProp10.xml><?xml version="1.0" encoding="utf-8"?>
<formControlPr xmlns="http://schemas.microsoft.com/office/spreadsheetml/2009/9/main" objectType="CheckBox" fmlaLink="$V$4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fmlaLink="$V$6" lockText="1" noThreeD="1"/>
</file>

<file path=xl/ctrlProps/ctrlProp13.xml><?xml version="1.0" encoding="utf-8"?>
<formControlPr xmlns="http://schemas.microsoft.com/office/spreadsheetml/2009/9/main" objectType="CheckBox" fmlaLink="$Y$3" lockText="1" noThreeD="1"/>
</file>

<file path=xl/ctrlProps/ctrlProp2.xml><?xml version="1.0" encoding="utf-8"?>
<formControlPr xmlns="http://schemas.microsoft.com/office/spreadsheetml/2009/9/main" objectType="CheckBox" fmlaLink="$R$4" lockText="1" noThreeD="1"/>
</file>

<file path=xl/ctrlProps/ctrlProp3.xml><?xml version="1.0" encoding="utf-8"?>
<formControlPr xmlns="http://schemas.microsoft.com/office/spreadsheetml/2009/9/main" objectType="CheckBox" fmlaLink="$R$5" lockText="1" noThreeD="1"/>
</file>

<file path=xl/ctrlProps/ctrlProp4.xml><?xml version="1.0" encoding="utf-8"?>
<formControlPr xmlns="http://schemas.microsoft.com/office/spreadsheetml/2009/9/main" objectType="CheckBox" fmlaLink="$T$4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6.xml><?xml version="1.0" encoding="utf-8"?>
<formControlPr xmlns="http://schemas.microsoft.com/office/spreadsheetml/2009/9/main" objectType="CheckBox" fmlaLink="$Y$4" lockText="1" noThreeD="1"/>
</file>

<file path=xl/ctrlProps/ctrlProp7.xml><?xml version="1.0" encoding="utf-8"?>
<formControlPr xmlns="http://schemas.microsoft.com/office/spreadsheetml/2009/9/main" objectType="CheckBox" fmlaLink="$Y$5" lockText="1" noThreeD="1"/>
</file>

<file path=xl/ctrlProps/ctrlProp8.xml><?xml version="1.0" encoding="utf-8"?>
<formControlPr xmlns="http://schemas.microsoft.com/office/spreadsheetml/2009/9/main" objectType="CheckBox" fmlaLink="$Y$6" lockText="1" noThreeD="1"/>
</file>

<file path=xl/ctrlProps/ctrlProp9.xml><?xml version="1.0" encoding="utf-8"?>
<formControlPr xmlns="http://schemas.microsoft.com/office/spreadsheetml/2009/9/main" objectType="CheckBox" fmlaLink="$R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4</xdr:row>
          <xdr:rowOff>129540</xdr:rowOff>
        </xdr:from>
        <xdr:to>
          <xdr:col>3</xdr:col>
          <xdr:colOff>205740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Floret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5</xdr:row>
          <xdr:rowOff>137160</xdr:rowOff>
        </xdr:from>
        <xdr:to>
          <xdr:col>3</xdr:col>
          <xdr:colOff>167640</xdr:colOff>
          <xdr:row>7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129540</xdr:rowOff>
        </xdr:from>
        <xdr:to>
          <xdr:col>3</xdr:col>
          <xdr:colOff>129540</xdr:colOff>
          <xdr:row>8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137160</xdr:rowOff>
        </xdr:from>
        <xdr:to>
          <xdr:col>5</xdr:col>
          <xdr:colOff>167640</xdr:colOff>
          <xdr:row>7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Jeugd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137160</xdr:rowOff>
        </xdr:from>
        <xdr:to>
          <xdr:col>5</xdr:col>
          <xdr:colOff>228600</xdr:colOff>
          <xdr:row>8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5</xdr:row>
          <xdr:rowOff>99060</xdr:rowOff>
        </xdr:from>
        <xdr:to>
          <xdr:col>13</xdr:col>
          <xdr:colOff>287655</xdr:colOff>
          <xdr:row>7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Europees CadettenCircuit of onder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6</xdr:row>
          <xdr:rowOff>114300</xdr:rowOff>
        </xdr:from>
        <xdr:to>
          <xdr:col>13</xdr:col>
          <xdr:colOff>135255</xdr:colOff>
          <xdr:row>8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Wereldbekers en Satelliet (senioren en junioren)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7</xdr:row>
          <xdr:rowOff>114300</xdr:rowOff>
        </xdr:from>
        <xdr:to>
          <xdr:col>13</xdr:col>
          <xdr:colOff>20955</xdr:colOff>
          <xdr:row>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Internationale titeltoernooien: EK/WK, Jeugd of Veteranen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129540</xdr:rowOff>
        </xdr:from>
        <xdr:to>
          <xdr:col>3</xdr:col>
          <xdr:colOff>320040</xdr:colOff>
          <xdr:row>9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60960</xdr:rowOff>
        </xdr:from>
        <xdr:to>
          <xdr:col>7</xdr:col>
          <xdr:colOff>243840</xdr:colOff>
          <xdr:row>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6</xdr:row>
          <xdr:rowOff>38100</xdr:rowOff>
        </xdr:from>
        <xdr:to>
          <xdr:col>7</xdr:col>
          <xdr:colOff>91440</xdr:colOff>
          <xdr:row>7</xdr:row>
          <xdr:rowOff>91440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Vrouw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</xdr:row>
          <xdr:rowOff>22860</xdr:rowOff>
        </xdr:from>
        <xdr:to>
          <xdr:col>7</xdr:col>
          <xdr:colOff>281940</xdr:colOff>
          <xdr:row>8</xdr:row>
          <xdr:rowOff>91440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4</xdr:row>
          <xdr:rowOff>129540</xdr:rowOff>
        </xdr:from>
        <xdr:to>
          <xdr:col>13</xdr:col>
          <xdr:colOff>287655</xdr:colOff>
          <xdr:row>6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 toernooi, géén onderdeel van EFC of FIE circuit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190500</xdr:colOff>
      <xdr:row>4</xdr:row>
      <xdr:rowOff>28575</xdr:rowOff>
    </xdr:from>
    <xdr:to>
      <xdr:col>1</xdr:col>
      <xdr:colOff>440817</xdr:colOff>
      <xdr:row>10</xdr:row>
      <xdr:rowOff>91440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81050"/>
          <a:ext cx="865632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53340</xdr:rowOff>
        </xdr:from>
        <xdr:to>
          <xdr:col>1</xdr:col>
          <xdr:colOff>548640</xdr:colOff>
          <xdr:row>12</xdr:row>
          <xdr:rowOff>137160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15</xdr:row>
          <xdr:rowOff>22860</xdr:rowOff>
        </xdr:from>
        <xdr:to>
          <xdr:col>12</xdr:col>
          <xdr:colOff>556260</xdr:colOff>
          <xdr:row>60</xdr:row>
          <xdr:rowOff>60960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directeur@knas.n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.doc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IS130"/>
  <sheetViews>
    <sheetView tabSelected="1" zoomScaleNormal="100" zoomScaleSheetLayoutView="100" workbookViewId="0">
      <selection activeCell="J36" sqref="J36:K36"/>
    </sheetView>
  </sheetViews>
  <sheetFormatPr defaultColWidth="0" defaultRowHeight="13.2" zeroHeight="1" x14ac:dyDescent="0.25"/>
  <cols>
    <col min="1" max="2" width="9.109375" style="215" customWidth="1"/>
    <col min="3" max="3" width="5" style="215" customWidth="1"/>
    <col min="4" max="4" width="7.44140625" style="215" customWidth="1"/>
    <col min="5" max="5" width="5" style="215" customWidth="1"/>
    <col min="6" max="7" width="6.44140625" style="215" customWidth="1"/>
    <col min="8" max="8" width="5" customWidth="1"/>
    <col min="9" max="9" width="7.77734375" customWidth="1"/>
    <col min="10" max="10" width="6.77734375" customWidth="1"/>
    <col min="11" max="11" width="6.44140625" customWidth="1"/>
    <col min="12" max="12" width="8.109375" bestFit="1" customWidth="1"/>
    <col min="13" max="13" width="11" bestFit="1" customWidth="1"/>
    <col min="14" max="14" width="4.44140625" customWidth="1"/>
    <col min="15" max="15" width="1.109375" customWidth="1"/>
    <col min="16" max="23" width="9.109375" hidden="1"/>
    <col min="24" max="24" width="1.44140625" hidden="1"/>
    <col min="25" max="32" width="9.109375" hidden="1"/>
    <col min="33" max="33" width="23.77734375" hidden="1"/>
    <col min="34" max="253" width="9.109375" hidden="1"/>
    <col min="254" max="16384" width="1.6640625" hidden="1"/>
  </cols>
  <sheetData>
    <row r="1" spans="1:36" ht="15.75" customHeight="1" x14ac:dyDescent="0.3">
      <c r="A1" s="160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2"/>
    </row>
    <row r="2" spans="1:36" ht="15.75" customHeight="1" thickBot="1" x14ac:dyDescent="0.35">
      <c r="A2" s="165" t="s">
        <v>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AA2" s="16" t="s">
        <v>103</v>
      </c>
      <c r="AB2" s="16" t="s">
        <v>104</v>
      </c>
      <c r="AC2" s="16" t="s">
        <v>105</v>
      </c>
      <c r="AD2" s="16" t="s">
        <v>106</v>
      </c>
      <c r="AE2" s="16" t="s">
        <v>107</v>
      </c>
      <c r="AF2" s="16" t="s">
        <v>108</v>
      </c>
      <c r="AG2" s="16" t="s">
        <v>109</v>
      </c>
    </row>
    <row r="3" spans="1:36" ht="15.6" x14ac:dyDescent="0.3">
      <c r="A3" s="4"/>
      <c r="B3" s="5"/>
      <c r="C3" s="174" t="str">
        <f>IF(Z13=4,"","Vink per kolom aan wat van toepassing is voor de wedstrijd(en):")</f>
        <v>Vink per kolom aan wat van toepassing is voor de wedstrijd(en):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  <c r="Q3" t="s">
        <v>62</v>
      </c>
      <c r="R3" s="20" t="b">
        <v>0</v>
      </c>
      <c r="T3" s="20"/>
      <c r="V3" s="20"/>
      <c r="W3" s="65" t="s">
        <v>131</v>
      </c>
      <c r="Y3" s="20" t="b">
        <v>0</v>
      </c>
      <c r="AA3" s="66">
        <v>1221</v>
      </c>
      <c r="AB3" s="24">
        <v>7523</v>
      </c>
      <c r="AC3" s="24" t="str">
        <f>Q8</f>
        <v>Floret</v>
      </c>
      <c r="AD3" s="24" t="str">
        <f>S9</f>
        <v>jeugd</v>
      </c>
      <c r="AE3" s="24" t="str">
        <f>U9</f>
        <v>vrouw</v>
      </c>
      <c r="AF3" s="24" t="str">
        <f>W8</f>
        <v>Internat.</v>
      </c>
      <c r="AG3" s="24" t="str">
        <f>VLOOKUP(AB3,$AI$3:$AJ$23,2)</f>
        <v>TS TO FLORET</v>
      </c>
      <c r="AI3" s="65">
        <v>7501</v>
      </c>
      <c r="AJ3" s="65" t="s">
        <v>72</v>
      </c>
    </row>
    <row r="4" spans="1:36" ht="12" customHeight="1" x14ac:dyDescent="0.25">
      <c r="A4" s="4"/>
      <c r="B4" s="5"/>
      <c r="C4" s="112" t="s">
        <v>138</v>
      </c>
      <c r="D4" s="113"/>
      <c r="E4" s="116" t="s">
        <v>111</v>
      </c>
      <c r="F4" s="113"/>
      <c r="G4" s="116" t="s">
        <v>113</v>
      </c>
      <c r="H4" s="113"/>
      <c r="I4" s="116" t="s">
        <v>112</v>
      </c>
      <c r="J4" s="116"/>
      <c r="K4" s="116"/>
      <c r="L4" s="116"/>
      <c r="M4" s="116"/>
      <c r="N4" s="118"/>
      <c r="Q4" t="s">
        <v>63</v>
      </c>
      <c r="R4" s="20" t="b">
        <v>0</v>
      </c>
      <c r="S4" t="s">
        <v>66</v>
      </c>
      <c r="T4" s="20" t="b">
        <v>0</v>
      </c>
      <c r="U4" t="s">
        <v>87</v>
      </c>
      <c r="V4" s="20" t="b">
        <v>0</v>
      </c>
      <c r="W4" s="65" t="s">
        <v>132</v>
      </c>
      <c r="Y4" s="20" t="b">
        <v>0</v>
      </c>
      <c r="AA4" s="66">
        <v>1222</v>
      </c>
      <c r="AB4" s="24">
        <v>7514</v>
      </c>
      <c r="AC4" s="24" t="str">
        <f>AC3</f>
        <v>Floret</v>
      </c>
      <c r="AD4" s="24" t="str">
        <f>AD3</f>
        <v>jeugd</v>
      </c>
      <c r="AE4" s="24" t="str">
        <f>AE3</f>
        <v>vrouw</v>
      </c>
      <c r="AF4" s="24" t="str">
        <f>W9</f>
        <v>EFC</v>
      </c>
      <c r="AG4" s="24" t="str">
        <f t="shared" ref="AG4:AG67" si="0">VLOOKUP(AB4,$AI$3:$AJ$23,2)</f>
        <v>TS JO-DF</v>
      </c>
      <c r="AI4" s="65">
        <v>7502</v>
      </c>
      <c r="AJ4" s="65" t="s">
        <v>73</v>
      </c>
    </row>
    <row r="5" spans="1:36" x14ac:dyDescent="0.25">
      <c r="A5" s="4"/>
      <c r="B5" s="5"/>
      <c r="C5" s="114"/>
      <c r="D5" s="115"/>
      <c r="E5" s="117"/>
      <c r="F5" s="115"/>
      <c r="G5" s="117"/>
      <c r="H5" s="115"/>
      <c r="I5" s="117"/>
      <c r="J5" s="117"/>
      <c r="K5" s="117"/>
      <c r="L5" s="117"/>
      <c r="M5" s="117"/>
      <c r="N5" s="119"/>
      <c r="Q5" t="s">
        <v>64</v>
      </c>
      <c r="R5" s="20" t="b">
        <v>0</v>
      </c>
      <c r="S5" t="s">
        <v>67</v>
      </c>
      <c r="T5" s="20" t="b">
        <v>0</v>
      </c>
      <c r="U5" t="s">
        <v>88</v>
      </c>
      <c r="V5" s="20" t="b">
        <v>0</v>
      </c>
      <c r="W5" s="65" t="s">
        <v>133</v>
      </c>
      <c r="Y5" s="20" t="b">
        <v>0</v>
      </c>
      <c r="AA5" s="66">
        <v>1223</v>
      </c>
      <c r="AB5" s="25">
        <v>7550</v>
      </c>
      <c r="AC5" s="24" t="str">
        <f t="shared" ref="AC5:AC18" si="1">AC4</f>
        <v>Floret</v>
      </c>
      <c r="AD5" s="24" t="str">
        <f t="shared" ref="AD5:AD10" si="2">AD4</f>
        <v>jeugd</v>
      </c>
      <c r="AE5" s="25" t="str">
        <f>AE4</f>
        <v>vrouw</v>
      </c>
      <c r="AF5" s="25" t="str">
        <f>W10</f>
        <v>FIE</v>
      </c>
      <c r="AG5" s="24" t="str">
        <f t="shared" si="0"/>
        <v>TS OVERIGE WEDSTRIJD</v>
      </c>
      <c r="AI5" s="65">
        <v>7503</v>
      </c>
      <c r="AJ5" s="65" t="s">
        <v>74</v>
      </c>
    </row>
    <row r="6" spans="1:36" x14ac:dyDescent="0.25">
      <c r="A6" s="4"/>
      <c r="B6" s="5"/>
      <c r="C6" s="138"/>
      <c r="D6" s="139"/>
      <c r="E6" s="124"/>
      <c r="F6" s="125"/>
      <c r="G6" s="124"/>
      <c r="H6" s="125"/>
      <c r="I6" s="133"/>
      <c r="J6" s="133"/>
      <c r="K6" s="133"/>
      <c r="L6" s="133"/>
      <c r="M6" s="133"/>
      <c r="N6" s="134"/>
      <c r="Q6" t="s">
        <v>68</v>
      </c>
      <c r="R6" s="20" t="b">
        <v>0</v>
      </c>
      <c r="T6" s="20"/>
      <c r="U6" t="s">
        <v>90</v>
      </c>
      <c r="V6" s="20" t="b">
        <v>0</v>
      </c>
      <c r="W6" s="65" t="s">
        <v>134</v>
      </c>
      <c r="Y6" s="20" t="b">
        <v>0</v>
      </c>
      <c r="AA6" s="66">
        <v>1224</v>
      </c>
      <c r="AB6" s="25">
        <v>7550</v>
      </c>
      <c r="AC6" s="24" t="str">
        <f t="shared" si="1"/>
        <v>Floret</v>
      </c>
      <c r="AD6" s="24" t="str">
        <f t="shared" si="2"/>
        <v>jeugd</v>
      </c>
      <c r="AE6" s="25" t="str">
        <f>AE5</f>
        <v>vrouw</v>
      </c>
      <c r="AF6" s="25" t="str">
        <f>W11</f>
        <v>Titeltoern.</v>
      </c>
      <c r="AG6" s="24" t="str">
        <f t="shared" si="0"/>
        <v>TS OVERIGE WEDSTRIJD</v>
      </c>
      <c r="AI6" s="65">
        <v>7504</v>
      </c>
      <c r="AJ6" s="65" t="s">
        <v>75</v>
      </c>
    </row>
    <row r="7" spans="1:36" x14ac:dyDescent="0.25">
      <c r="A7" s="4"/>
      <c r="B7" s="5"/>
      <c r="C7" s="138"/>
      <c r="D7" s="139"/>
      <c r="E7" s="122"/>
      <c r="F7" s="123"/>
      <c r="G7" s="122"/>
      <c r="H7" s="123"/>
      <c r="I7" s="133"/>
      <c r="J7" s="133"/>
      <c r="K7" s="133"/>
      <c r="L7" s="133"/>
      <c r="M7" s="133"/>
      <c r="N7" s="134"/>
      <c r="AA7" s="66">
        <v>1231</v>
      </c>
      <c r="AB7" s="24">
        <v>7523</v>
      </c>
      <c r="AC7" s="24" t="str">
        <f t="shared" si="1"/>
        <v>Floret</v>
      </c>
      <c r="AD7" s="24" t="str">
        <f t="shared" si="2"/>
        <v>jeugd</v>
      </c>
      <c r="AE7" s="24" t="str">
        <f>U10</f>
        <v>man</v>
      </c>
      <c r="AF7" s="24" t="str">
        <f t="shared" ref="AF7:AF18" si="3">AF3</f>
        <v>Internat.</v>
      </c>
      <c r="AG7" s="24" t="str">
        <f t="shared" si="0"/>
        <v>TS TO FLORET</v>
      </c>
      <c r="AI7" s="65">
        <v>7511</v>
      </c>
      <c r="AJ7" s="65" t="s">
        <v>76</v>
      </c>
    </row>
    <row r="8" spans="1:36" x14ac:dyDescent="0.25">
      <c r="A8" s="4"/>
      <c r="B8" s="5"/>
      <c r="C8" s="138"/>
      <c r="D8" s="139"/>
      <c r="E8" s="122"/>
      <c r="F8" s="123"/>
      <c r="G8" s="122"/>
      <c r="H8" s="123"/>
      <c r="I8" s="133"/>
      <c r="J8" s="133"/>
      <c r="K8" s="133"/>
      <c r="L8" s="133"/>
      <c r="M8" s="133"/>
      <c r="N8" s="134"/>
      <c r="Q8" t="s">
        <v>62</v>
      </c>
      <c r="R8">
        <f>IF(R3=TRUE,1,0)</f>
        <v>0</v>
      </c>
      <c r="W8" s="65" t="s">
        <v>131</v>
      </c>
      <c r="Y8">
        <f>IF(Y3=TRUE,1,0)</f>
        <v>0</v>
      </c>
      <c r="AA8" s="66">
        <v>1232</v>
      </c>
      <c r="AB8" s="24">
        <v>7513</v>
      </c>
      <c r="AC8" s="24" t="str">
        <f t="shared" si="1"/>
        <v>Floret</v>
      </c>
      <c r="AD8" s="24" t="str">
        <f t="shared" si="2"/>
        <v>jeugd</v>
      </c>
      <c r="AE8" s="24" t="str">
        <f>AE7</f>
        <v>man</v>
      </c>
      <c r="AF8" s="24" t="str">
        <f t="shared" si="3"/>
        <v>EFC</v>
      </c>
      <c r="AG8" s="24" t="str">
        <f t="shared" si="0"/>
        <v>TS JO-HF</v>
      </c>
      <c r="AI8" s="65">
        <v>7512</v>
      </c>
      <c r="AJ8" s="65" t="s">
        <v>77</v>
      </c>
    </row>
    <row r="9" spans="1:36" ht="13.8" thickBot="1" x14ac:dyDescent="0.3">
      <c r="A9" s="4"/>
      <c r="B9" s="5"/>
      <c r="C9" s="140"/>
      <c r="D9" s="141"/>
      <c r="E9" s="120"/>
      <c r="F9" s="121"/>
      <c r="G9" s="120"/>
      <c r="H9" s="121"/>
      <c r="I9" s="126"/>
      <c r="J9" s="126"/>
      <c r="K9" s="126"/>
      <c r="L9" s="126"/>
      <c r="M9" s="126"/>
      <c r="N9" s="127"/>
      <c r="Q9" t="s">
        <v>63</v>
      </c>
      <c r="R9">
        <f t="shared" ref="R9:T10" si="4">IF(R4=TRUE,1,0)</f>
        <v>0</v>
      </c>
      <c r="S9" t="s">
        <v>66</v>
      </c>
      <c r="T9">
        <f t="shared" si="4"/>
        <v>0</v>
      </c>
      <c r="U9" t="s">
        <v>87</v>
      </c>
      <c r="V9">
        <f>IF(V4=TRUE,1,0)</f>
        <v>0</v>
      </c>
      <c r="W9" s="65" t="s">
        <v>132</v>
      </c>
      <c r="Y9">
        <f>IF(Y4=TRUE,1,0)</f>
        <v>0</v>
      </c>
      <c r="AA9" s="66">
        <v>1233</v>
      </c>
      <c r="AB9" s="25">
        <v>7550</v>
      </c>
      <c r="AC9" s="24" t="str">
        <f t="shared" si="1"/>
        <v>Floret</v>
      </c>
      <c r="AD9" s="24" t="str">
        <f t="shared" si="2"/>
        <v>jeugd</v>
      </c>
      <c r="AE9" s="25" t="str">
        <f>AE8</f>
        <v>man</v>
      </c>
      <c r="AF9" s="25" t="str">
        <f t="shared" si="3"/>
        <v>FIE</v>
      </c>
      <c r="AG9" s="24" t="str">
        <f t="shared" si="0"/>
        <v>TS OVERIGE WEDSTRIJD</v>
      </c>
      <c r="AI9" s="65">
        <v>7513</v>
      </c>
      <c r="AJ9" s="65" t="s">
        <v>78</v>
      </c>
    </row>
    <row r="10" spans="1:36" ht="13.8" x14ac:dyDescent="0.25">
      <c r="A10" s="4"/>
      <c r="B10" s="5"/>
      <c r="C10" s="135" t="s">
        <v>14</v>
      </c>
      <c r="D10" s="136"/>
      <c r="E10" s="136"/>
      <c r="F10" s="136"/>
      <c r="G10" s="136"/>
      <c r="H10" s="136"/>
      <c r="I10" s="137"/>
      <c r="J10" s="130" t="s">
        <v>69</v>
      </c>
      <c r="K10" s="131"/>
      <c r="L10" s="131"/>
      <c r="M10" s="131"/>
      <c r="N10" s="132"/>
      <c r="Q10" t="s">
        <v>64</v>
      </c>
      <c r="R10">
        <f t="shared" si="4"/>
        <v>0</v>
      </c>
      <c r="S10" t="s">
        <v>67</v>
      </c>
      <c r="T10">
        <f t="shared" si="4"/>
        <v>0</v>
      </c>
      <c r="U10" t="s">
        <v>88</v>
      </c>
      <c r="V10">
        <f>IF(V5=TRUE,1,0)</f>
        <v>0</v>
      </c>
      <c r="W10" s="65" t="s">
        <v>133</v>
      </c>
      <c r="Y10">
        <f>IF(Y5=TRUE,1,0)</f>
        <v>0</v>
      </c>
      <c r="AA10" s="66">
        <v>1234</v>
      </c>
      <c r="AB10" s="25">
        <v>7550</v>
      </c>
      <c r="AC10" s="24" t="str">
        <f t="shared" si="1"/>
        <v>Floret</v>
      </c>
      <c r="AD10" s="24" t="str">
        <f t="shared" si="2"/>
        <v>jeugd</v>
      </c>
      <c r="AE10" s="25" t="str">
        <f>AE9</f>
        <v>man</v>
      </c>
      <c r="AF10" s="25" t="str">
        <f t="shared" si="3"/>
        <v>Titeltoern.</v>
      </c>
      <c r="AG10" s="24" t="str">
        <f t="shared" si="0"/>
        <v>TS OVERIGE WEDSTRIJD</v>
      </c>
      <c r="AI10" s="65">
        <v>7514</v>
      </c>
      <c r="AJ10" s="65" t="s">
        <v>79</v>
      </c>
    </row>
    <row r="11" spans="1:36" x14ac:dyDescent="0.25">
      <c r="A11" s="4"/>
      <c r="B11" s="5"/>
      <c r="C11" s="26" t="str">
        <f>IF(Z13=4,Q27,"Vink één hokje per keuzecategorie aan!")</f>
        <v>Vink één hokje per keuzecategorie aan!</v>
      </c>
      <c r="D11" s="27"/>
      <c r="E11" s="7"/>
      <c r="F11" s="7"/>
      <c r="G11" s="7"/>
      <c r="H11" s="7"/>
      <c r="I11" s="5"/>
      <c r="J11" s="142" t="s">
        <v>70</v>
      </c>
      <c r="K11" s="143"/>
      <c r="L11" s="143"/>
      <c r="M11" s="146">
        <v>43600</v>
      </c>
      <c r="N11" s="147"/>
      <c r="Q11" t="s">
        <v>68</v>
      </c>
      <c r="R11">
        <f>IF(R6=TRUE,1,0)</f>
        <v>0</v>
      </c>
      <c r="U11" t="s">
        <v>90</v>
      </c>
      <c r="V11">
        <f>IF(V6=TRUE,1,0)</f>
        <v>0</v>
      </c>
      <c r="W11" s="65" t="s">
        <v>134</v>
      </c>
      <c r="Y11">
        <f>IF(Y6=TRUE,1,0)</f>
        <v>0</v>
      </c>
      <c r="AA11" s="66">
        <v>1321</v>
      </c>
      <c r="AB11">
        <v>7523</v>
      </c>
      <c r="AC11" s="24" t="str">
        <f t="shared" si="1"/>
        <v>Floret</v>
      </c>
      <c r="AD11" t="str">
        <f>S10</f>
        <v>senioren</v>
      </c>
      <c r="AE11" t="str">
        <f>AE3</f>
        <v>vrouw</v>
      </c>
      <c r="AF11" s="24" t="str">
        <f t="shared" si="3"/>
        <v>Internat.</v>
      </c>
      <c r="AG11" s="24" t="str">
        <f t="shared" si="0"/>
        <v>TS TO FLORET</v>
      </c>
      <c r="AI11" s="65">
        <v>7515</v>
      </c>
      <c r="AJ11" s="65" t="s">
        <v>80</v>
      </c>
    </row>
    <row r="12" spans="1:36" x14ac:dyDescent="0.25">
      <c r="A12" s="4"/>
      <c r="B12" s="5"/>
      <c r="C12" s="28" t="s">
        <v>56</v>
      </c>
      <c r="D12" s="27" t="s">
        <v>135</v>
      </c>
      <c r="E12" s="7"/>
      <c r="F12" s="7"/>
      <c r="G12" s="7"/>
      <c r="H12" s="7"/>
      <c r="I12" s="5"/>
      <c r="J12" s="142" t="s">
        <v>71</v>
      </c>
      <c r="K12" s="143"/>
      <c r="L12" s="143"/>
      <c r="M12" s="146">
        <v>1592</v>
      </c>
      <c r="N12" s="147"/>
      <c r="Q12" s="29" t="s">
        <v>5</v>
      </c>
      <c r="R12" s="29">
        <f>SUM(R8:R11)</f>
        <v>0</v>
      </c>
      <c r="S12" s="29" t="s">
        <v>5</v>
      </c>
      <c r="T12" s="29">
        <f>SUM(T8:T11)</f>
        <v>0</v>
      </c>
      <c r="U12" s="29"/>
      <c r="V12" s="29">
        <f>SUM(V8:V11)</f>
        <v>0</v>
      </c>
      <c r="W12" s="29"/>
      <c r="X12" s="29"/>
      <c r="Y12" s="29">
        <f>SUM(Y8:Y11)</f>
        <v>0</v>
      </c>
      <c r="Z12" s="29"/>
      <c r="AA12" s="66">
        <v>1322</v>
      </c>
      <c r="AB12" s="24">
        <v>7504</v>
      </c>
      <c r="AC12" s="24" t="str">
        <f t="shared" si="1"/>
        <v>Floret</v>
      </c>
      <c r="AD12" s="24" t="str">
        <f>AD11</f>
        <v>senioren</v>
      </c>
      <c r="AE12" s="24" t="str">
        <f>AE11</f>
        <v>vrouw</v>
      </c>
      <c r="AF12" s="24" t="str">
        <f t="shared" si="3"/>
        <v>EFC</v>
      </c>
      <c r="AG12" s="24" t="str">
        <f t="shared" si="0"/>
        <v>TS KP-DF</v>
      </c>
      <c r="AI12" s="65">
        <v>7516</v>
      </c>
      <c r="AJ12" s="65" t="s">
        <v>81</v>
      </c>
    </row>
    <row r="13" spans="1:36" x14ac:dyDescent="0.25">
      <c r="A13" s="4"/>
      <c r="B13" s="5"/>
      <c r="C13" s="26" t="s">
        <v>129</v>
      </c>
      <c r="D13" s="27"/>
      <c r="E13" s="93" t="s">
        <v>136</v>
      </c>
      <c r="F13" s="7"/>
      <c r="G13" s="7"/>
      <c r="H13" s="7"/>
      <c r="I13" s="5"/>
      <c r="J13" s="144"/>
      <c r="K13" s="145"/>
      <c r="L13" s="145"/>
      <c r="M13" s="183"/>
      <c r="N13" s="184"/>
      <c r="R13">
        <f>IF(R12=1,1,0)</f>
        <v>0</v>
      </c>
      <c r="T13">
        <f>IF(T12=1,1,0)</f>
        <v>0</v>
      </c>
      <c r="V13">
        <f>IF(V12=1,1,0)</f>
        <v>0</v>
      </c>
      <c r="Y13">
        <f>IF(Y12=1,1,0)</f>
        <v>0</v>
      </c>
      <c r="Z13">
        <f>SUM(Q13:Y13)</f>
        <v>0</v>
      </c>
      <c r="AA13" s="66">
        <v>1323</v>
      </c>
      <c r="AB13" s="34">
        <v>7541</v>
      </c>
      <c r="AC13" s="24" t="str">
        <f t="shared" si="1"/>
        <v>Floret</v>
      </c>
      <c r="AD13" s="24" t="str">
        <f t="shared" ref="AD13:AD18" si="5">AD12</f>
        <v>senioren</v>
      </c>
      <c r="AE13" s="25" t="str">
        <f>AE12</f>
        <v>vrouw</v>
      </c>
      <c r="AF13" s="25" t="str">
        <f t="shared" si="3"/>
        <v>FIE</v>
      </c>
      <c r="AG13" s="24" t="str">
        <f t="shared" si="0"/>
        <v>TS EK</v>
      </c>
      <c r="AI13" s="65">
        <v>7521</v>
      </c>
      <c r="AJ13" s="65" t="s">
        <v>84</v>
      </c>
    </row>
    <row r="14" spans="1:36" ht="13.8" thickBot="1" x14ac:dyDescent="0.3">
      <c r="A14" s="33"/>
      <c r="B14" s="13"/>
      <c r="C14" s="30"/>
      <c r="D14" s="31"/>
      <c r="E14" s="32"/>
      <c r="F14" s="32"/>
      <c r="G14" s="32"/>
      <c r="H14" s="32"/>
      <c r="I14" s="13"/>
      <c r="J14" s="69"/>
      <c r="K14" s="70"/>
      <c r="L14" s="12"/>
      <c r="M14" s="12"/>
      <c r="N14" s="13"/>
      <c r="AA14" s="66">
        <v>1324</v>
      </c>
      <c r="AB14" s="25">
        <v>7550</v>
      </c>
      <c r="AC14" s="24" t="str">
        <f t="shared" si="1"/>
        <v>Floret</v>
      </c>
      <c r="AD14" s="24" t="str">
        <f t="shared" si="5"/>
        <v>senioren</v>
      </c>
      <c r="AE14" s="25" t="str">
        <f>AE13</f>
        <v>vrouw</v>
      </c>
      <c r="AF14" s="25" t="str">
        <f t="shared" si="3"/>
        <v>Titeltoern.</v>
      </c>
      <c r="AG14" s="24" t="str">
        <f t="shared" si="0"/>
        <v>TS OVERIGE WEDSTRIJD</v>
      </c>
      <c r="AI14" s="65">
        <v>7523</v>
      </c>
      <c r="AJ14" s="65" t="s">
        <v>85</v>
      </c>
    </row>
    <row r="15" spans="1:36" ht="13.8" x14ac:dyDescent="0.25">
      <c r="A15" s="72" t="s">
        <v>114</v>
      </c>
      <c r="B15"/>
      <c r="C15"/>
      <c r="D15"/>
      <c r="E15" s="7"/>
      <c r="F15" s="7"/>
      <c r="G15" s="7"/>
      <c r="H15" s="7"/>
      <c r="N15" s="5"/>
      <c r="R15" t="str">
        <f>IF(R13=1,IF(R8=1,1000,0),"")</f>
        <v/>
      </c>
      <c r="Y15" t="str">
        <f>IF(Y13=1,IF(Y8=1,1,0),"")</f>
        <v/>
      </c>
      <c r="AA15" s="66">
        <v>1331</v>
      </c>
      <c r="AB15">
        <v>7523</v>
      </c>
      <c r="AC15" s="24" t="str">
        <f t="shared" si="1"/>
        <v>Floret</v>
      </c>
      <c r="AD15" s="24" t="str">
        <f t="shared" si="5"/>
        <v>senioren</v>
      </c>
      <c r="AE15" t="str">
        <f>AE7</f>
        <v>man</v>
      </c>
      <c r="AF15" s="24" t="str">
        <f t="shared" si="3"/>
        <v>Internat.</v>
      </c>
      <c r="AG15" s="24" t="str">
        <f t="shared" si="0"/>
        <v>TS TO FLORET</v>
      </c>
      <c r="AI15" s="65">
        <v>7525</v>
      </c>
      <c r="AJ15" s="65" t="s">
        <v>86</v>
      </c>
    </row>
    <row r="16" spans="1:36" x14ac:dyDescent="0.25">
      <c r="A16" s="4"/>
      <c r="B16"/>
      <c r="C16" s="7"/>
      <c r="D16" s="7"/>
      <c r="E16" s="7"/>
      <c r="F16" s="7"/>
      <c r="G16" s="7"/>
      <c r="H16" s="7"/>
      <c r="N16" s="5"/>
      <c r="R16" t="str">
        <f>IF(R13=1,IF(R9=1,2000,0),"")</f>
        <v/>
      </c>
      <c r="T16" t="str">
        <f>IF(T13=1,IF(T9=1,200,0),"")</f>
        <v/>
      </c>
      <c r="V16" t="str">
        <f>IF(V13=1,IF(V9=1,20,0),"")</f>
        <v/>
      </c>
      <c r="Y16" t="str">
        <f>IF(Y13=1,IF(Y9=1,2,0),"")</f>
        <v/>
      </c>
      <c r="AA16" s="66">
        <v>1332</v>
      </c>
      <c r="AB16" s="24">
        <v>7503</v>
      </c>
      <c r="AC16" s="24" t="str">
        <f t="shared" si="1"/>
        <v>Floret</v>
      </c>
      <c r="AD16" s="24" t="str">
        <f t="shared" si="5"/>
        <v>senioren</v>
      </c>
      <c r="AE16" s="24" t="str">
        <f>AE15</f>
        <v>man</v>
      </c>
      <c r="AF16" s="24" t="str">
        <f t="shared" si="3"/>
        <v>EFC</v>
      </c>
      <c r="AG16" s="24" t="str">
        <f t="shared" si="0"/>
        <v>TS KP-HF</v>
      </c>
      <c r="AI16" s="65">
        <v>7531</v>
      </c>
      <c r="AJ16" s="65" t="s">
        <v>99</v>
      </c>
    </row>
    <row r="17" spans="1:36" x14ac:dyDescent="0.25">
      <c r="A17" s="73" t="s">
        <v>1</v>
      </c>
      <c r="B17" s="35"/>
      <c r="C17" s="128"/>
      <c r="D17" s="128"/>
      <c r="E17" s="128"/>
      <c r="F17" s="128"/>
      <c r="G17" s="128"/>
      <c r="H17" s="129"/>
      <c r="I17" s="35" t="s">
        <v>115</v>
      </c>
      <c r="J17" s="35"/>
      <c r="K17" s="35"/>
      <c r="L17" s="163"/>
      <c r="M17" s="163"/>
      <c r="N17" s="164"/>
      <c r="R17" t="str">
        <f>IF(R13=1,IF(R10=1,3000,0),"")</f>
        <v/>
      </c>
      <c r="T17" t="str">
        <f>IF(T13=1,IF(T10=1,300,0),"")</f>
        <v/>
      </c>
      <c r="V17" t="str">
        <f>IF(V13=1,IF(V10=1,30,0),"")</f>
        <v/>
      </c>
      <c r="Y17" t="str">
        <f>IF(Y13=1,IF(Y10=1,3,0),"")</f>
        <v/>
      </c>
      <c r="AA17" s="66">
        <v>1333</v>
      </c>
      <c r="AB17" s="34">
        <v>7541</v>
      </c>
      <c r="AC17" s="24" t="str">
        <f t="shared" si="1"/>
        <v>Floret</v>
      </c>
      <c r="AD17" s="24" t="str">
        <f t="shared" si="5"/>
        <v>senioren</v>
      </c>
      <c r="AE17" s="25" t="str">
        <f>AE16</f>
        <v>man</v>
      </c>
      <c r="AF17" s="25" t="str">
        <f t="shared" si="3"/>
        <v>FIE</v>
      </c>
      <c r="AG17" s="24" t="str">
        <f t="shared" si="0"/>
        <v>TS EK</v>
      </c>
      <c r="AI17" s="65">
        <v>7532</v>
      </c>
      <c r="AJ17" s="65" t="s">
        <v>100</v>
      </c>
    </row>
    <row r="18" spans="1:36" x14ac:dyDescent="0.25">
      <c r="A18" s="73" t="s">
        <v>2</v>
      </c>
      <c r="B18" s="35"/>
      <c r="C18" s="148"/>
      <c r="D18" s="148"/>
      <c r="E18" s="148"/>
      <c r="F18" s="148"/>
      <c r="G18" s="148"/>
      <c r="H18" s="149"/>
      <c r="I18" s="35" t="s">
        <v>6</v>
      </c>
      <c r="J18" s="35"/>
      <c r="K18" s="35"/>
      <c r="L18" s="153"/>
      <c r="M18" s="153"/>
      <c r="N18" s="154"/>
      <c r="R18" t="str">
        <f>IF(R13=1,IF(R11=1,4000,0),"")</f>
        <v/>
      </c>
      <c r="V18" t="str">
        <f>IF(V13=1,IF(V11=1,30,0),"")</f>
        <v/>
      </c>
      <c r="Y18" t="str">
        <f>IF(Y13=1,IF(Y11=1,4,0),"")</f>
        <v/>
      </c>
      <c r="AA18" s="66">
        <v>1334</v>
      </c>
      <c r="AB18" s="25">
        <v>7550</v>
      </c>
      <c r="AC18" s="24" t="str">
        <f t="shared" si="1"/>
        <v>Floret</v>
      </c>
      <c r="AD18" s="24" t="str">
        <f t="shared" si="5"/>
        <v>senioren</v>
      </c>
      <c r="AE18" s="25" t="str">
        <f>AE17</f>
        <v>man</v>
      </c>
      <c r="AF18" s="25" t="str">
        <f t="shared" si="3"/>
        <v>Titeltoern.</v>
      </c>
      <c r="AG18" s="24" t="str">
        <f t="shared" si="0"/>
        <v>TS OVERIGE WEDSTRIJD</v>
      </c>
      <c r="AI18" s="65">
        <v>7533</v>
      </c>
      <c r="AJ18" s="65" t="s">
        <v>101</v>
      </c>
    </row>
    <row r="19" spans="1:36" x14ac:dyDescent="0.25">
      <c r="A19" s="73" t="s">
        <v>3</v>
      </c>
      <c r="B19" s="35"/>
      <c r="C19" s="148"/>
      <c r="D19" s="148"/>
      <c r="E19" s="148"/>
      <c r="F19" s="148"/>
      <c r="G19" s="148"/>
      <c r="H19" s="149"/>
      <c r="I19" s="92" t="s">
        <v>130</v>
      </c>
      <c r="J19" s="35"/>
      <c r="K19" s="35"/>
      <c r="L19" s="148"/>
      <c r="M19" s="148"/>
      <c r="N19" s="180"/>
      <c r="R19">
        <f>SUM(R15:R18)</f>
        <v>0</v>
      </c>
      <c r="T19">
        <f>SUM(T15:T18)</f>
        <v>0</v>
      </c>
      <c r="V19">
        <f>SUM(V15:V18)</f>
        <v>0</v>
      </c>
      <c r="Y19">
        <f>SUM(Y15:Y18)</f>
        <v>0</v>
      </c>
      <c r="Z19">
        <f>SUM(R19:Y19)</f>
        <v>0</v>
      </c>
      <c r="AA19" s="66">
        <v>2221</v>
      </c>
      <c r="AB19" s="24">
        <v>7521</v>
      </c>
      <c r="AC19" s="24" t="str">
        <f>Q9</f>
        <v>Degen</v>
      </c>
      <c r="AD19" s="24" t="str">
        <f t="shared" ref="AD19:AF20" si="6">AD3</f>
        <v>jeugd</v>
      </c>
      <c r="AE19" s="24" t="str">
        <f t="shared" si="6"/>
        <v>vrouw</v>
      </c>
      <c r="AF19" s="24" t="str">
        <f t="shared" si="6"/>
        <v>Internat.</v>
      </c>
      <c r="AG19" s="24" t="str">
        <f t="shared" si="0"/>
        <v>TS TO DEGEN</v>
      </c>
      <c r="AI19" s="65">
        <v>7534</v>
      </c>
      <c r="AJ19" s="65" t="s">
        <v>102</v>
      </c>
    </row>
    <row r="20" spans="1:36" x14ac:dyDescent="0.25">
      <c r="A20" s="74" t="s">
        <v>4</v>
      </c>
      <c r="B20" s="36"/>
      <c r="C20" s="155"/>
      <c r="D20" s="155"/>
      <c r="E20" s="155"/>
      <c r="F20" s="155"/>
      <c r="G20" s="155"/>
      <c r="H20" s="156"/>
      <c r="I20" s="68" t="s">
        <v>7</v>
      </c>
      <c r="J20" s="36"/>
      <c r="K20" s="36"/>
      <c r="L20" s="155"/>
      <c r="M20" s="155"/>
      <c r="N20" s="181"/>
      <c r="AA20" s="66">
        <v>2222</v>
      </c>
      <c r="AB20" s="24">
        <v>7512</v>
      </c>
      <c r="AC20" s="24" t="str">
        <f>AC19</f>
        <v>Degen</v>
      </c>
      <c r="AD20" s="24" t="str">
        <f t="shared" si="6"/>
        <v>jeugd</v>
      </c>
      <c r="AE20" s="24" t="str">
        <f t="shared" si="6"/>
        <v>vrouw</v>
      </c>
      <c r="AF20" s="24" t="str">
        <f t="shared" si="6"/>
        <v>EFC</v>
      </c>
      <c r="AG20" s="24" t="str">
        <f t="shared" si="0"/>
        <v>TS JO-DD</v>
      </c>
      <c r="AI20" s="65">
        <v>7541</v>
      </c>
      <c r="AJ20" s="65" t="s">
        <v>82</v>
      </c>
    </row>
    <row r="21" spans="1:36" ht="13.8" x14ac:dyDescent="0.25">
      <c r="A21" s="72" t="s">
        <v>15</v>
      </c>
      <c r="B21"/>
      <c r="C21"/>
      <c r="D21"/>
      <c r="E21"/>
      <c r="F21"/>
      <c r="G21"/>
      <c r="N21" s="5"/>
      <c r="R21">
        <v>1000</v>
      </c>
      <c r="Y21">
        <v>1</v>
      </c>
      <c r="Z21" t="e">
        <f>VLOOKUP(Z19,AA3:AB67,2)</f>
        <v>#N/A</v>
      </c>
      <c r="AA21" s="66">
        <v>2223</v>
      </c>
      <c r="AB21" s="25">
        <v>7550</v>
      </c>
      <c r="AC21" s="24" t="str">
        <f t="shared" ref="AC21:AC34" si="7">AC20</f>
        <v>Degen</v>
      </c>
      <c r="AD21" s="24" t="str">
        <f t="shared" ref="AD21:AF34" si="8">AD5</f>
        <v>jeugd</v>
      </c>
      <c r="AE21" s="24" t="str">
        <f t="shared" si="8"/>
        <v>vrouw</v>
      </c>
      <c r="AF21" s="24" t="str">
        <f t="shared" si="8"/>
        <v>FIE</v>
      </c>
      <c r="AG21" s="24" t="str">
        <f t="shared" si="0"/>
        <v>TS OVERIGE WEDSTRIJD</v>
      </c>
      <c r="AI21" s="65">
        <v>7542</v>
      </c>
      <c r="AJ21" s="65" t="s">
        <v>97</v>
      </c>
    </row>
    <row r="22" spans="1:36" x14ac:dyDescent="0.25">
      <c r="A22" s="73" t="s">
        <v>16</v>
      </c>
      <c r="B22" s="35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9"/>
      <c r="R22">
        <v>2000</v>
      </c>
      <c r="T22">
        <v>200</v>
      </c>
      <c r="V22">
        <v>20</v>
      </c>
      <c r="Y22">
        <v>2</v>
      </c>
      <c r="Z22" t="e">
        <f>VLOOKUP(Z19,AA3:AF67,3)</f>
        <v>#N/A</v>
      </c>
      <c r="AA22" s="66">
        <v>2224</v>
      </c>
      <c r="AB22" s="25">
        <v>7550</v>
      </c>
      <c r="AC22" s="24" t="str">
        <f t="shared" si="7"/>
        <v>Degen</v>
      </c>
      <c r="AD22" s="24" t="str">
        <f t="shared" si="8"/>
        <v>jeugd</v>
      </c>
      <c r="AE22" s="24" t="str">
        <f t="shared" si="8"/>
        <v>vrouw</v>
      </c>
      <c r="AF22" s="24" t="str">
        <f t="shared" si="8"/>
        <v>Titeltoern.</v>
      </c>
      <c r="AG22" s="24" t="str">
        <f t="shared" si="0"/>
        <v>TS OVERIGE WEDSTRIJD</v>
      </c>
      <c r="AI22" s="65">
        <v>7544</v>
      </c>
      <c r="AJ22" s="65" t="s">
        <v>98</v>
      </c>
    </row>
    <row r="23" spans="1:36" x14ac:dyDescent="0.25">
      <c r="A23" s="73" t="s">
        <v>19</v>
      </c>
      <c r="B23" s="35"/>
      <c r="C23" s="153"/>
      <c r="D23" s="153"/>
      <c r="E23" s="153"/>
      <c r="F23" s="153"/>
      <c r="G23" s="153"/>
      <c r="H23" s="182"/>
      <c r="I23" s="37" t="s">
        <v>20</v>
      </c>
      <c r="J23" s="35"/>
      <c r="K23" s="35"/>
      <c r="L23" s="153"/>
      <c r="M23" s="153"/>
      <c r="N23" s="154"/>
      <c r="R23">
        <v>3000</v>
      </c>
      <c r="T23">
        <v>300</v>
      </c>
      <c r="V23">
        <v>30</v>
      </c>
      <c r="Y23">
        <v>3</v>
      </c>
      <c r="AA23" s="66">
        <v>2231</v>
      </c>
      <c r="AB23" s="24">
        <v>7521</v>
      </c>
      <c r="AC23" s="24" t="str">
        <f t="shared" si="7"/>
        <v>Degen</v>
      </c>
      <c r="AD23" s="24" t="str">
        <f t="shared" si="8"/>
        <v>jeugd</v>
      </c>
      <c r="AE23" s="24" t="str">
        <f t="shared" si="8"/>
        <v>man</v>
      </c>
      <c r="AF23" s="24" t="str">
        <f t="shared" si="8"/>
        <v>Internat.</v>
      </c>
      <c r="AG23" s="24" t="str">
        <f t="shared" si="0"/>
        <v>TS TO DEGEN</v>
      </c>
      <c r="AI23" s="65">
        <v>7550</v>
      </c>
      <c r="AJ23" s="65" t="s">
        <v>83</v>
      </c>
    </row>
    <row r="24" spans="1:36" x14ac:dyDescent="0.25">
      <c r="A24" s="73" t="s">
        <v>17</v>
      </c>
      <c r="B24" s="35"/>
      <c r="C24" s="170"/>
      <c r="D24" s="170"/>
      <c r="E24" s="170"/>
      <c r="F24" s="170"/>
      <c r="G24" s="170"/>
      <c r="H24" s="171"/>
      <c r="I24" s="37" t="s">
        <v>92</v>
      </c>
      <c r="J24" s="35"/>
      <c r="K24" s="35"/>
      <c r="L24" s="170" t="s">
        <v>110</v>
      </c>
      <c r="M24" s="170"/>
      <c r="N24" s="177"/>
      <c r="R24">
        <v>4000</v>
      </c>
      <c r="Y24">
        <v>4</v>
      </c>
      <c r="AA24" s="66">
        <v>2232</v>
      </c>
      <c r="AB24" s="24">
        <v>7511</v>
      </c>
      <c r="AC24" s="24" t="str">
        <f t="shared" si="7"/>
        <v>Degen</v>
      </c>
      <c r="AD24" s="24" t="str">
        <f t="shared" si="8"/>
        <v>jeugd</v>
      </c>
      <c r="AE24" s="24" t="str">
        <f t="shared" si="8"/>
        <v>man</v>
      </c>
      <c r="AF24" s="24" t="str">
        <f t="shared" si="8"/>
        <v>EFC</v>
      </c>
      <c r="AG24" s="24" t="str">
        <f t="shared" si="0"/>
        <v>TS JO-HD</v>
      </c>
    </row>
    <row r="25" spans="1:36" ht="13.8" thickBot="1" x14ac:dyDescent="0.3">
      <c r="A25" s="75" t="s">
        <v>18</v>
      </c>
      <c r="B25" s="67"/>
      <c r="C25" s="172"/>
      <c r="D25" s="172"/>
      <c r="E25" s="172"/>
      <c r="F25" s="172"/>
      <c r="G25" s="172"/>
      <c r="H25" s="173"/>
      <c r="I25" s="67" t="s">
        <v>93</v>
      </c>
      <c r="J25" s="67"/>
      <c r="K25" s="67"/>
      <c r="L25" s="168"/>
      <c r="M25" s="168"/>
      <c r="N25" s="169"/>
      <c r="AA25" s="66">
        <v>2233</v>
      </c>
      <c r="AB25" s="25">
        <v>7550</v>
      </c>
      <c r="AC25" s="24" t="str">
        <f t="shared" si="7"/>
        <v>Degen</v>
      </c>
      <c r="AD25" s="24" t="str">
        <f t="shared" si="8"/>
        <v>jeugd</v>
      </c>
      <c r="AE25" s="24" t="str">
        <f t="shared" si="8"/>
        <v>man</v>
      </c>
      <c r="AF25" s="24" t="str">
        <f t="shared" si="8"/>
        <v>FIE</v>
      </c>
      <c r="AG25" s="24" t="str">
        <f t="shared" si="0"/>
        <v>TS OVERIGE WEDSTRIJD</v>
      </c>
    </row>
    <row r="26" spans="1:36" ht="13.8" x14ac:dyDescent="0.25">
      <c r="A26" s="72" t="s">
        <v>21</v>
      </c>
      <c r="B26"/>
      <c r="C26"/>
      <c r="D26"/>
      <c r="E26"/>
      <c r="F26"/>
      <c r="G26"/>
      <c r="N26" s="5"/>
      <c r="P26" t="s">
        <v>9</v>
      </c>
      <c r="Q26" t="s">
        <v>11</v>
      </c>
      <c r="S26">
        <f>SUM(R23:R25)</f>
        <v>7000</v>
      </c>
      <c r="AA26" s="66">
        <v>2234</v>
      </c>
      <c r="AB26" s="25">
        <v>7550</v>
      </c>
      <c r="AC26" s="24" t="str">
        <f t="shared" si="7"/>
        <v>Degen</v>
      </c>
      <c r="AD26" s="24" t="str">
        <f t="shared" si="8"/>
        <v>jeugd</v>
      </c>
      <c r="AE26" s="24" t="str">
        <f t="shared" si="8"/>
        <v>man</v>
      </c>
      <c r="AF26" s="24" t="str">
        <f t="shared" si="8"/>
        <v>Titeltoern.</v>
      </c>
      <c r="AG26" s="24" t="str">
        <f t="shared" si="0"/>
        <v>TS OVERIGE WEDSTRIJD</v>
      </c>
    </row>
    <row r="27" spans="1:36" ht="13.8" thickBot="1" x14ac:dyDescent="0.3">
      <c r="A27" s="4"/>
      <c r="B27"/>
      <c r="C27"/>
      <c r="D27"/>
      <c r="E27"/>
      <c r="F27"/>
      <c r="G27"/>
      <c r="N27" s="5"/>
      <c r="Q27" s="94" t="s">
        <v>137</v>
      </c>
      <c r="R27" s="38"/>
      <c r="S27" s="38"/>
      <c r="T27" s="38"/>
      <c r="U27" s="38"/>
      <c r="V27" s="38"/>
      <c r="AA27" s="66">
        <v>2321</v>
      </c>
      <c r="AB27" s="24">
        <v>7521</v>
      </c>
      <c r="AC27" s="24" t="str">
        <f t="shared" si="7"/>
        <v>Degen</v>
      </c>
      <c r="AD27" s="24" t="str">
        <f t="shared" si="8"/>
        <v>senioren</v>
      </c>
      <c r="AE27" s="24" t="str">
        <f t="shared" si="8"/>
        <v>vrouw</v>
      </c>
      <c r="AF27" s="24" t="str">
        <f t="shared" si="8"/>
        <v>Internat.</v>
      </c>
      <c r="AG27" s="24" t="str">
        <f t="shared" si="0"/>
        <v>TS TO DEGEN</v>
      </c>
    </row>
    <row r="28" spans="1:36" x14ac:dyDescent="0.25">
      <c r="A28" s="73" t="s">
        <v>22</v>
      </c>
      <c r="B28" s="35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1"/>
      <c r="Q28" s="38"/>
      <c r="R28" s="38"/>
      <c r="S28" s="38"/>
      <c r="T28" s="38"/>
      <c r="U28" s="38"/>
      <c r="V28" s="38"/>
      <c r="AA28" s="66">
        <v>2322</v>
      </c>
      <c r="AB28" s="40">
        <v>7502</v>
      </c>
      <c r="AC28" s="24" t="str">
        <f t="shared" si="7"/>
        <v>Degen</v>
      </c>
      <c r="AD28" s="24" t="str">
        <f t="shared" si="8"/>
        <v>senioren</v>
      </c>
      <c r="AE28" s="24" t="str">
        <f t="shared" si="8"/>
        <v>vrouw</v>
      </c>
      <c r="AF28" s="24" t="str">
        <f t="shared" si="8"/>
        <v>EFC</v>
      </c>
      <c r="AG28" s="24" t="str">
        <f t="shared" si="0"/>
        <v>TS KP-DD</v>
      </c>
    </row>
    <row r="29" spans="1:36" x14ac:dyDescent="0.25">
      <c r="A29" s="7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9" t="s">
        <v>5</v>
      </c>
      <c r="N29" s="76"/>
      <c r="Q29" s="38"/>
      <c r="R29" s="38"/>
      <c r="S29" s="38"/>
      <c r="T29" s="38"/>
      <c r="U29" s="38"/>
      <c r="V29" s="38"/>
      <c r="AA29" s="66">
        <v>2323</v>
      </c>
      <c r="AB29" s="34">
        <v>7541</v>
      </c>
      <c r="AC29" s="24" t="str">
        <f t="shared" si="7"/>
        <v>Degen</v>
      </c>
      <c r="AD29" s="24" t="str">
        <f t="shared" si="8"/>
        <v>senioren</v>
      </c>
      <c r="AE29" s="24" t="str">
        <f t="shared" si="8"/>
        <v>vrouw</v>
      </c>
      <c r="AF29" s="24" t="str">
        <f t="shared" si="8"/>
        <v>FIE</v>
      </c>
      <c r="AG29" s="24" t="str">
        <f t="shared" si="0"/>
        <v>TS EK</v>
      </c>
    </row>
    <row r="30" spans="1:36" x14ac:dyDescent="0.25">
      <c r="A30" s="77" t="s">
        <v>24</v>
      </c>
      <c r="B30" s="35"/>
      <c r="C30" s="35" t="s">
        <v>30</v>
      </c>
      <c r="D30" s="35"/>
      <c r="E30" s="35"/>
      <c r="F30" s="35"/>
      <c r="G30" s="35"/>
      <c r="H30" s="35"/>
      <c r="I30" s="107">
        <v>0</v>
      </c>
      <c r="J30" s="107"/>
      <c r="K30" s="35" t="s">
        <v>31</v>
      </c>
      <c r="L30" s="35"/>
      <c r="M30" s="41"/>
      <c r="N30" s="76"/>
      <c r="Q30" s="38"/>
      <c r="R30" s="38"/>
      <c r="S30" s="38"/>
      <c r="T30" s="38"/>
      <c r="U30" s="38"/>
      <c r="V30" s="38"/>
      <c r="AA30" s="66">
        <v>2324</v>
      </c>
      <c r="AB30" s="25">
        <v>7550</v>
      </c>
      <c r="AC30" s="24" t="str">
        <f t="shared" si="7"/>
        <v>Degen</v>
      </c>
      <c r="AD30" s="24" t="str">
        <f t="shared" si="8"/>
        <v>senioren</v>
      </c>
      <c r="AE30" s="24" t="str">
        <f t="shared" si="8"/>
        <v>vrouw</v>
      </c>
      <c r="AF30" s="24" t="str">
        <f t="shared" si="8"/>
        <v>Titeltoern.</v>
      </c>
      <c r="AG30" s="24" t="str">
        <f t="shared" si="0"/>
        <v>TS OVERIGE WEDSTRIJD</v>
      </c>
    </row>
    <row r="31" spans="1:36" ht="13.8" thickBot="1" x14ac:dyDescent="0.3">
      <c r="A31" s="77"/>
      <c r="B31" s="35"/>
      <c r="C31" s="35" t="s">
        <v>29</v>
      </c>
      <c r="D31" s="35"/>
      <c r="E31" s="35"/>
      <c r="F31" s="35"/>
      <c r="G31" s="35"/>
      <c r="H31" s="35"/>
      <c r="I31" s="107">
        <v>0</v>
      </c>
      <c r="J31" s="107"/>
      <c r="K31" s="35" t="s">
        <v>32</v>
      </c>
      <c r="L31" s="35"/>
      <c r="M31" s="41"/>
      <c r="N31" s="76"/>
      <c r="Q31" s="103" t="e">
        <f>Z21</f>
        <v>#N/A</v>
      </c>
      <c r="R31" s="103"/>
      <c r="S31" s="104"/>
      <c r="AA31" s="66">
        <v>2331</v>
      </c>
      <c r="AB31" s="24">
        <v>7521</v>
      </c>
      <c r="AC31" s="24" t="str">
        <f t="shared" si="7"/>
        <v>Degen</v>
      </c>
      <c r="AD31" s="24" t="str">
        <f t="shared" si="8"/>
        <v>senioren</v>
      </c>
      <c r="AE31" s="24" t="str">
        <f t="shared" si="8"/>
        <v>man</v>
      </c>
      <c r="AF31" s="24" t="str">
        <f t="shared" si="8"/>
        <v>Internat.</v>
      </c>
      <c r="AG31" s="24" t="str">
        <f t="shared" si="0"/>
        <v>TS TO DEGEN</v>
      </c>
    </row>
    <row r="32" spans="1:36" x14ac:dyDescent="0.25">
      <c r="A32" s="78"/>
      <c r="B32" s="42"/>
      <c r="C32" s="42" t="s">
        <v>33</v>
      </c>
      <c r="D32" s="42"/>
      <c r="E32" s="42"/>
      <c r="F32" s="42"/>
      <c r="G32" s="42"/>
      <c r="H32" s="42"/>
      <c r="I32" s="216" t="str">
        <f>IF(I31&gt;0,I30/I31,"Niemand in auto?")</f>
        <v>Niemand in auto?</v>
      </c>
      <c r="J32" s="216"/>
      <c r="K32" s="109">
        <f>S33</f>
        <v>0.21</v>
      </c>
      <c r="L32" s="109"/>
      <c r="M32" s="43" t="str">
        <f>IF(I31&gt;0,I32*K32,"geen auto")</f>
        <v>geen auto</v>
      </c>
      <c r="N32" s="79"/>
      <c r="AA32" s="66">
        <v>2332</v>
      </c>
      <c r="AB32" s="24">
        <v>7501</v>
      </c>
      <c r="AC32" s="24" t="str">
        <f t="shared" si="7"/>
        <v>Degen</v>
      </c>
      <c r="AD32" s="24" t="str">
        <f t="shared" si="8"/>
        <v>senioren</v>
      </c>
      <c r="AE32" s="24" t="str">
        <f t="shared" si="8"/>
        <v>man</v>
      </c>
      <c r="AF32" s="24" t="str">
        <f t="shared" si="8"/>
        <v>EFC</v>
      </c>
      <c r="AG32" s="24" t="str">
        <f t="shared" si="0"/>
        <v>TS KP-HD</v>
      </c>
    </row>
    <row r="33" spans="1:33" x14ac:dyDescent="0.25">
      <c r="A33" s="80" t="s">
        <v>57</v>
      </c>
      <c r="B33"/>
      <c r="C33"/>
      <c r="D33" s="16" t="s">
        <v>58</v>
      </c>
      <c r="E33" s="44" t="s">
        <v>59</v>
      </c>
      <c r="F33" s="152" t="s">
        <v>60</v>
      </c>
      <c r="G33" s="152"/>
      <c r="H33" s="152"/>
      <c r="I33" s="45"/>
      <c r="J33" s="159">
        <f>I30</f>
        <v>0</v>
      </c>
      <c r="K33" s="159"/>
      <c r="L33" s="45" t="s">
        <v>89</v>
      </c>
      <c r="M33" s="46"/>
      <c r="N33" s="5"/>
      <c r="P33" s="111" t="s">
        <v>42</v>
      </c>
      <c r="Q33" s="111"/>
      <c r="R33" s="111"/>
      <c r="S33" s="51">
        <v>0.21</v>
      </c>
      <c r="T33" t="s">
        <v>34</v>
      </c>
      <c r="AA33" s="66">
        <v>2333</v>
      </c>
      <c r="AB33" s="34">
        <v>7541</v>
      </c>
      <c r="AC33" s="24" t="str">
        <f t="shared" si="7"/>
        <v>Degen</v>
      </c>
      <c r="AD33" s="24" t="str">
        <f t="shared" si="8"/>
        <v>senioren</v>
      </c>
      <c r="AE33" s="24" t="str">
        <f t="shared" si="8"/>
        <v>man</v>
      </c>
      <c r="AF33" s="24" t="str">
        <f t="shared" si="8"/>
        <v>FIE</v>
      </c>
      <c r="AG33" s="24" t="str">
        <f t="shared" si="0"/>
        <v>TS EK</v>
      </c>
    </row>
    <row r="34" spans="1:33" x14ac:dyDescent="0.25">
      <c r="A34" s="78"/>
      <c r="B34" s="42"/>
      <c r="C34" s="42"/>
      <c r="D34" s="47" t="s">
        <v>58</v>
      </c>
      <c r="E34" s="48" t="s">
        <v>59</v>
      </c>
      <c r="F34" s="158" t="s">
        <v>60</v>
      </c>
      <c r="G34" s="158"/>
      <c r="H34" s="158"/>
      <c r="I34" s="49"/>
      <c r="J34" s="157">
        <f>J33</f>
        <v>0</v>
      </c>
      <c r="K34" s="157" t="s">
        <v>89</v>
      </c>
      <c r="L34" s="50" t="s">
        <v>89</v>
      </c>
      <c r="M34" s="43"/>
      <c r="N34" s="79"/>
      <c r="P34" s="111" t="s">
        <v>43</v>
      </c>
      <c r="Q34" s="111"/>
      <c r="R34" s="111"/>
      <c r="S34" s="51">
        <v>0.21</v>
      </c>
      <c r="T34" t="s">
        <v>34</v>
      </c>
      <c r="AA34" s="66">
        <v>2334</v>
      </c>
      <c r="AB34" s="25">
        <v>7550</v>
      </c>
      <c r="AC34" s="24" t="str">
        <f t="shared" si="7"/>
        <v>Degen</v>
      </c>
      <c r="AD34" s="24" t="str">
        <f t="shared" si="8"/>
        <v>senioren</v>
      </c>
      <c r="AE34" s="24" t="str">
        <f t="shared" si="8"/>
        <v>man</v>
      </c>
      <c r="AF34" s="24" t="str">
        <f t="shared" si="8"/>
        <v>Titeltoern.</v>
      </c>
      <c r="AG34" s="24" t="str">
        <f t="shared" si="0"/>
        <v>TS OVERIGE WEDSTRIJD</v>
      </c>
    </row>
    <row r="35" spans="1:33" x14ac:dyDescent="0.25">
      <c r="A35" s="81" t="s">
        <v>25</v>
      </c>
      <c r="B35" s="52"/>
      <c r="C35" s="52" t="s">
        <v>123</v>
      </c>
      <c r="D35" s="52"/>
      <c r="E35" s="52"/>
      <c r="F35" s="52"/>
      <c r="G35" s="52"/>
      <c r="H35" s="52"/>
      <c r="I35" s="52"/>
      <c r="J35" s="218">
        <v>0</v>
      </c>
      <c r="K35" s="218"/>
      <c r="L35" s="52"/>
      <c r="M35" s="53"/>
      <c r="N35" s="82" t="s">
        <v>53</v>
      </c>
      <c r="P35" t="s">
        <v>37</v>
      </c>
      <c r="S35" s="51">
        <f>IF(Y3=TRUE,0,IF(Y4=TRUE,40,IF(Y5=TRUE,80,IF(Y6=TRUE,80,0))))</f>
        <v>0</v>
      </c>
      <c r="T35" t="s">
        <v>38</v>
      </c>
      <c r="AA35" s="66">
        <v>3221</v>
      </c>
      <c r="AB35" s="24">
        <v>7525</v>
      </c>
      <c r="AC35" s="24" t="str">
        <f>Q10</f>
        <v>Sabel</v>
      </c>
      <c r="AD35" s="24" t="str">
        <f t="shared" ref="AD35:AF36" si="9">AD19</f>
        <v>jeugd</v>
      </c>
      <c r="AE35" s="24" t="str">
        <f t="shared" si="9"/>
        <v>vrouw</v>
      </c>
      <c r="AF35" s="24" t="str">
        <f t="shared" si="9"/>
        <v>Internat.</v>
      </c>
      <c r="AG35" s="24" t="str">
        <f t="shared" si="0"/>
        <v>TS TO SABEL</v>
      </c>
    </row>
    <row r="36" spans="1:33" x14ac:dyDescent="0.25">
      <c r="A36" s="77"/>
      <c r="B36" s="35"/>
      <c r="C36" s="35" t="s">
        <v>122</v>
      </c>
      <c r="D36" s="35"/>
      <c r="E36" s="35"/>
      <c r="F36" s="35"/>
      <c r="G36" s="35"/>
      <c r="H36" s="35"/>
      <c r="I36" s="35"/>
      <c r="J36" s="217">
        <v>1</v>
      </c>
      <c r="K36" s="217"/>
      <c r="L36" s="35"/>
      <c r="M36" s="41"/>
      <c r="N36" s="76"/>
      <c r="P36" s="65" t="s">
        <v>139</v>
      </c>
      <c r="S36" s="51">
        <v>35</v>
      </c>
      <c r="T36" t="s">
        <v>38</v>
      </c>
      <c r="AA36" s="66">
        <v>3222</v>
      </c>
      <c r="AB36" s="24">
        <v>7516</v>
      </c>
      <c r="AC36" s="24" t="str">
        <f>AC35</f>
        <v>Sabel</v>
      </c>
      <c r="AD36" s="24" t="str">
        <f t="shared" si="9"/>
        <v>jeugd</v>
      </c>
      <c r="AE36" s="24" t="str">
        <f t="shared" si="9"/>
        <v>vrouw</v>
      </c>
      <c r="AF36" s="24" t="str">
        <f t="shared" si="9"/>
        <v>EFC</v>
      </c>
      <c r="AG36" s="24" t="str">
        <f t="shared" si="0"/>
        <v>TS JO-DS</v>
      </c>
    </row>
    <row r="37" spans="1:33" x14ac:dyDescent="0.25">
      <c r="A37" s="78"/>
      <c r="B37" s="42"/>
      <c r="C37" s="42" t="s">
        <v>35</v>
      </c>
      <c r="D37" s="42"/>
      <c r="E37" s="42"/>
      <c r="F37" s="42"/>
      <c r="G37" s="42"/>
      <c r="H37" s="42"/>
      <c r="I37" s="42"/>
      <c r="J37" s="105">
        <f>IF(I31&gt;0,J36*J35/I31,0)</f>
        <v>0</v>
      </c>
      <c r="K37" s="105"/>
      <c r="L37" s="42"/>
      <c r="M37" s="43">
        <f>J37</f>
        <v>0</v>
      </c>
      <c r="N37" s="79"/>
      <c r="P37" s="65" t="str">
        <f>"Het formulier is onjuist of niet compleet ingevuld en zal daarom niet geaccepteerd worden! Neem contact op met "&amp;D12&amp;" via "&amp;E13</f>
        <v>Het formulier is onjuist of niet compleet ingevuld en zal daarom niet geaccepteerd worden! Neem contact op met Dhr. T. Plantinga via directeur@knas.nl</v>
      </c>
      <c r="AA37" s="66">
        <v>3223</v>
      </c>
      <c r="AB37" s="25">
        <v>7550</v>
      </c>
      <c r="AC37" s="24" t="str">
        <f t="shared" ref="AC37:AC51" si="10">AC36</f>
        <v>Sabel</v>
      </c>
      <c r="AD37" s="24" t="str">
        <f t="shared" ref="AD37:AF42" si="11">AD21</f>
        <v>jeugd</v>
      </c>
      <c r="AE37" s="24" t="str">
        <f t="shared" si="11"/>
        <v>vrouw</v>
      </c>
      <c r="AF37" s="24" t="str">
        <f t="shared" si="11"/>
        <v>FIE</v>
      </c>
      <c r="AG37" s="24" t="str">
        <f t="shared" si="0"/>
        <v>TS OVERIGE WEDSTRIJD</v>
      </c>
    </row>
    <row r="38" spans="1:33" x14ac:dyDescent="0.25">
      <c r="A38" s="81" t="s">
        <v>28</v>
      </c>
      <c r="B38" s="52"/>
      <c r="C38" s="52" t="s">
        <v>118</v>
      </c>
      <c r="D38" s="52"/>
      <c r="E38" s="52"/>
      <c r="F38" s="52"/>
      <c r="G38" s="52"/>
      <c r="H38" s="52"/>
      <c r="I38" s="52"/>
      <c r="J38" s="106">
        <v>0</v>
      </c>
      <c r="K38" s="106"/>
      <c r="L38" s="52"/>
      <c r="M38" s="54">
        <f>J38</f>
        <v>0</v>
      </c>
      <c r="N38" s="82" t="s">
        <v>53</v>
      </c>
      <c r="AA38" s="66">
        <v>3224</v>
      </c>
      <c r="AB38" s="25">
        <v>7550</v>
      </c>
      <c r="AC38" s="24" t="str">
        <f t="shared" si="10"/>
        <v>Sabel</v>
      </c>
      <c r="AD38" s="24" t="str">
        <f t="shared" si="11"/>
        <v>jeugd</v>
      </c>
      <c r="AE38" s="24" t="str">
        <f t="shared" si="11"/>
        <v>vrouw</v>
      </c>
      <c r="AF38" s="24" t="str">
        <f t="shared" si="11"/>
        <v>Titeltoern.</v>
      </c>
      <c r="AG38" s="24" t="str">
        <f t="shared" si="0"/>
        <v>TS OVERIGE WEDSTRIJD</v>
      </c>
    </row>
    <row r="39" spans="1:33" x14ac:dyDescent="0.25">
      <c r="A39" s="77"/>
      <c r="B39" s="35"/>
      <c r="C39" s="35" t="s">
        <v>119</v>
      </c>
      <c r="D39" s="35"/>
      <c r="E39" s="35"/>
      <c r="F39" s="35"/>
      <c r="G39" s="35"/>
      <c r="H39" s="35"/>
      <c r="I39" s="35"/>
      <c r="J39" s="110">
        <v>0</v>
      </c>
      <c r="K39" s="110"/>
      <c r="L39" s="35"/>
      <c r="M39" s="55">
        <f>J39</f>
        <v>0</v>
      </c>
      <c r="N39" s="76" t="s">
        <v>53</v>
      </c>
      <c r="P39" s="7"/>
      <c r="Q39" s="7"/>
      <c r="R39" s="7"/>
      <c r="S39" s="7"/>
      <c r="T39" s="7"/>
      <c r="U39" s="7"/>
      <c r="V39" s="7"/>
      <c r="AA39" s="66">
        <v>3231</v>
      </c>
      <c r="AB39" s="24">
        <v>7525</v>
      </c>
      <c r="AC39" s="24" t="str">
        <f t="shared" si="10"/>
        <v>Sabel</v>
      </c>
      <c r="AD39" s="24" t="str">
        <f t="shared" si="11"/>
        <v>jeugd</v>
      </c>
      <c r="AE39" s="24" t="str">
        <f t="shared" si="11"/>
        <v>man</v>
      </c>
      <c r="AF39" s="24" t="str">
        <f t="shared" si="11"/>
        <v>Internat.</v>
      </c>
      <c r="AG39" s="24" t="str">
        <f t="shared" si="0"/>
        <v>TS TO SABEL</v>
      </c>
    </row>
    <row r="40" spans="1:33" x14ac:dyDescent="0.25">
      <c r="A40" s="78"/>
      <c r="B40" s="42"/>
      <c r="C40" s="42" t="s">
        <v>117</v>
      </c>
      <c r="D40" s="42"/>
      <c r="E40" s="42"/>
      <c r="F40" s="42"/>
      <c r="G40" s="42"/>
      <c r="H40" s="42"/>
      <c r="I40" s="42"/>
      <c r="J40" s="21">
        <v>0</v>
      </c>
      <c r="K40" s="108">
        <f>S34</f>
        <v>0.21</v>
      </c>
      <c r="L40" s="109"/>
      <c r="M40" s="43">
        <f>K40*J40</f>
        <v>0</v>
      </c>
      <c r="N40" s="79"/>
      <c r="AA40" s="66">
        <v>3232</v>
      </c>
      <c r="AB40" s="25">
        <v>7515</v>
      </c>
      <c r="AC40" s="24" t="str">
        <f t="shared" si="10"/>
        <v>Sabel</v>
      </c>
      <c r="AD40" s="24" t="str">
        <f t="shared" si="11"/>
        <v>jeugd</v>
      </c>
      <c r="AE40" s="24" t="str">
        <f t="shared" si="11"/>
        <v>man</v>
      </c>
      <c r="AF40" s="24" t="str">
        <f t="shared" si="11"/>
        <v>EFC</v>
      </c>
      <c r="AG40" s="24" t="str">
        <f t="shared" si="0"/>
        <v>TS JO-HS</v>
      </c>
    </row>
    <row r="41" spans="1:33" x14ac:dyDescent="0.25">
      <c r="A41" s="81" t="s">
        <v>44</v>
      </c>
      <c r="B41" s="52"/>
      <c r="C41" s="52" t="s">
        <v>120</v>
      </c>
      <c r="D41" s="52"/>
      <c r="E41" s="52"/>
      <c r="F41" s="52"/>
      <c r="G41" s="52"/>
      <c r="H41" s="52"/>
      <c r="I41" s="52"/>
      <c r="J41" s="106">
        <v>0</v>
      </c>
      <c r="K41" s="106"/>
      <c r="L41" s="52"/>
      <c r="M41" s="54">
        <f>J41</f>
        <v>0</v>
      </c>
      <c r="N41" s="82" t="s">
        <v>53</v>
      </c>
      <c r="AA41" s="66">
        <v>3233</v>
      </c>
      <c r="AB41" s="25">
        <v>7550</v>
      </c>
      <c r="AC41" s="24" t="str">
        <f t="shared" si="10"/>
        <v>Sabel</v>
      </c>
      <c r="AD41" s="24" t="str">
        <f t="shared" si="11"/>
        <v>jeugd</v>
      </c>
      <c r="AE41" s="24" t="str">
        <f t="shared" si="11"/>
        <v>man</v>
      </c>
      <c r="AF41" s="24" t="str">
        <f t="shared" si="11"/>
        <v>FIE</v>
      </c>
      <c r="AG41" s="24" t="str">
        <f t="shared" si="0"/>
        <v>TS OVERIGE WEDSTRIJD</v>
      </c>
    </row>
    <row r="42" spans="1:33" x14ac:dyDescent="0.25">
      <c r="A42" s="78"/>
      <c r="B42" s="42"/>
      <c r="C42" s="42" t="s">
        <v>119</v>
      </c>
      <c r="D42" s="42"/>
      <c r="E42" s="42"/>
      <c r="F42" s="42"/>
      <c r="G42" s="42"/>
      <c r="H42" s="42"/>
      <c r="I42" s="42"/>
      <c r="J42" s="106">
        <v>0</v>
      </c>
      <c r="K42" s="106"/>
      <c r="L42" s="42"/>
      <c r="M42" s="43">
        <f>J42</f>
        <v>0</v>
      </c>
      <c r="N42" s="79" t="s">
        <v>53</v>
      </c>
      <c r="AA42" s="66">
        <v>3234</v>
      </c>
      <c r="AB42" s="25">
        <v>7550</v>
      </c>
      <c r="AC42" s="24" t="str">
        <f t="shared" si="10"/>
        <v>Sabel</v>
      </c>
      <c r="AD42" s="24" t="str">
        <f t="shared" si="11"/>
        <v>jeugd</v>
      </c>
      <c r="AE42" s="24" t="str">
        <f t="shared" si="11"/>
        <v>man</v>
      </c>
      <c r="AF42" s="24" t="str">
        <f t="shared" si="11"/>
        <v>Titeltoern.</v>
      </c>
      <c r="AG42" s="24" t="str">
        <f t="shared" si="0"/>
        <v>TS OVERIGE WEDSTRIJD</v>
      </c>
    </row>
    <row r="43" spans="1:33" x14ac:dyDescent="0.25">
      <c r="A43" s="83" t="s">
        <v>23</v>
      </c>
      <c r="B43" s="56"/>
      <c r="C43" s="22">
        <v>0</v>
      </c>
      <c r="D43" s="56" t="s">
        <v>36</v>
      </c>
      <c r="E43" s="96">
        <f>S35</f>
        <v>0</v>
      </c>
      <c r="F43" s="96"/>
      <c r="G43" s="57"/>
      <c r="H43" s="56"/>
      <c r="I43" s="56"/>
      <c r="J43" s="56"/>
      <c r="K43" s="56"/>
      <c r="L43" s="56"/>
      <c r="M43" s="58">
        <f>E43*C43</f>
        <v>0</v>
      </c>
      <c r="N43" s="84"/>
      <c r="AA43" s="66">
        <v>3321</v>
      </c>
      <c r="AB43" s="24">
        <v>7525</v>
      </c>
      <c r="AC43" s="24" t="str">
        <f>AC42</f>
        <v>Sabel</v>
      </c>
      <c r="AD43" s="24" t="str">
        <f>AD27</f>
        <v>senioren</v>
      </c>
      <c r="AE43" s="24" t="str">
        <f>AE27</f>
        <v>vrouw</v>
      </c>
      <c r="AF43" s="24" t="str">
        <f>AF27</f>
        <v>Internat.</v>
      </c>
      <c r="AG43" s="24" t="str">
        <f t="shared" si="0"/>
        <v>TS TO SABEL</v>
      </c>
    </row>
    <row r="44" spans="1:33" x14ac:dyDescent="0.25">
      <c r="A44" s="95" t="s">
        <v>140</v>
      </c>
      <c r="B44" s="56"/>
      <c r="C44" s="22">
        <v>0</v>
      </c>
      <c r="D44" s="56" t="s">
        <v>36</v>
      </c>
      <c r="E44" s="96">
        <f>S36</f>
        <v>35</v>
      </c>
      <c r="F44" s="96"/>
      <c r="G44" s="57"/>
      <c r="H44" s="56"/>
      <c r="I44" s="56"/>
      <c r="J44" s="56"/>
      <c r="K44" s="56"/>
      <c r="L44" s="56"/>
      <c r="M44" s="58">
        <f>E44*C44</f>
        <v>0</v>
      </c>
      <c r="N44" s="84"/>
      <c r="AA44" s="66"/>
      <c r="AB44" s="24"/>
      <c r="AC44" s="24"/>
      <c r="AD44" s="24"/>
      <c r="AE44" s="24"/>
      <c r="AF44" s="24"/>
      <c r="AG44" s="24"/>
    </row>
    <row r="45" spans="1:33" x14ac:dyDescent="0.25">
      <c r="A45" s="81" t="s">
        <v>52</v>
      </c>
      <c r="B45" s="52"/>
      <c r="C45" s="52" t="s">
        <v>121</v>
      </c>
      <c r="D45" s="52"/>
      <c r="E45" s="52"/>
      <c r="F45" s="52"/>
      <c r="G45" s="52"/>
      <c r="H45" s="52"/>
      <c r="I45" s="52"/>
      <c r="J45" s="218">
        <v>0</v>
      </c>
      <c r="K45" s="218"/>
      <c r="L45" s="52" t="s">
        <v>116</v>
      </c>
      <c r="M45" s="53"/>
      <c r="N45" s="82" t="s">
        <v>53</v>
      </c>
      <c r="AA45" s="66">
        <v>3322</v>
      </c>
      <c r="AB45" s="24">
        <v>7525</v>
      </c>
      <c r="AC45" s="24" t="str">
        <f>AC43</f>
        <v>Sabel</v>
      </c>
      <c r="AD45" s="24" t="str">
        <f t="shared" ref="AD45:AF60" si="12">AD28</f>
        <v>senioren</v>
      </c>
      <c r="AE45" s="24" t="str">
        <f t="shared" si="12"/>
        <v>vrouw</v>
      </c>
      <c r="AF45" s="24" t="str">
        <f t="shared" si="12"/>
        <v>EFC</v>
      </c>
      <c r="AG45" s="24" t="str">
        <f t="shared" si="0"/>
        <v>TS TO SABEL</v>
      </c>
    </row>
    <row r="46" spans="1:33" x14ac:dyDescent="0.25">
      <c r="A46" s="77"/>
      <c r="B46" s="35"/>
      <c r="C46" s="35" t="s">
        <v>122</v>
      </c>
      <c r="D46" s="35"/>
      <c r="E46" s="35"/>
      <c r="F46" s="35"/>
      <c r="G46" s="35"/>
      <c r="H46" s="35"/>
      <c r="I46" s="35"/>
      <c r="J46" s="217">
        <v>1</v>
      </c>
      <c r="K46" s="217"/>
      <c r="L46" s="35"/>
      <c r="M46" s="41"/>
      <c r="N46" s="76"/>
      <c r="AA46" s="66">
        <v>3323</v>
      </c>
      <c r="AB46" s="34">
        <v>7541</v>
      </c>
      <c r="AC46" s="24" t="str">
        <f t="shared" si="10"/>
        <v>Sabel</v>
      </c>
      <c r="AD46" s="24" t="str">
        <f t="shared" si="12"/>
        <v>senioren</v>
      </c>
      <c r="AE46" s="24" t="str">
        <f t="shared" si="12"/>
        <v>vrouw</v>
      </c>
      <c r="AF46" s="24" t="str">
        <f t="shared" si="12"/>
        <v>FIE</v>
      </c>
      <c r="AG46" s="24" t="str">
        <f t="shared" si="0"/>
        <v>TS EK</v>
      </c>
    </row>
    <row r="47" spans="1:33" x14ac:dyDescent="0.25">
      <c r="A47" s="73"/>
      <c r="B47" s="35"/>
      <c r="C47" s="35" t="s">
        <v>39</v>
      </c>
      <c r="D47" s="35"/>
      <c r="E47" s="35"/>
      <c r="F47" s="35"/>
      <c r="G47" s="35"/>
      <c r="H47" s="35"/>
      <c r="I47" s="35"/>
      <c r="J47" s="35"/>
      <c r="K47" s="3"/>
      <c r="L47" s="35"/>
      <c r="M47" s="41"/>
      <c r="N47" s="76"/>
      <c r="AA47" s="66">
        <v>3324</v>
      </c>
      <c r="AB47" s="25">
        <v>7550</v>
      </c>
      <c r="AC47" s="24" t="str">
        <f t="shared" si="10"/>
        <v>Sabel</v>
      </c>
      <c r="AD47" s="24" t="str">
        <f t="shared" si="12"/>
        <v>senioren</v>
      </c>
      <c r="AE47" s="24" t="str">
        <f t="shared" si="12"/>
        <v>vrouw</v>
      </c>
      <c r="AF47" s="24" t="str">
        <f t="shared" si="12"/>
        <v>Titeltoern.</v>
      </c>
      <c r="AG47" s="24" t="str">
        <f t="shared" si="0"/>
        <v>TS OVERIGE WEDSTRIJD</v>
      </c>
    </row>
    <row r="48" spans="1:33" x14ac:dyDescent="0.25">
      <c r="A48" s="73"/>
      <c r="B48" s="35"/>
      <c r="C48" s="35" t="s">
        <v>40</v>
      </c>
      <c r="D48" s="35"/>
      <c r="E48" s="35"/>
      <c r="F48" s="35"/>
      <c r="G48" s="35"/>
      <c r="H48" s="35"/>
      <c r="I48" s="35"/>
      <c r="J48" s="35"/>
      <c r="K48" s="3"/>
      <c r="L48" s="35" t="s">
        <v>45</v>
      </c>
      <c r="M48" s="41"/>
      <c r="N48" s="76"/>
      <c r="AA48" s="66">
        <v>3331</v>
      </c>
      <c r="AB48" s="24">
        <v>7525</v>
      </c>
      <c r="AC48" s="24" t="str">
        <f t="shared" si="10"/>
        <v>Sabel</v>
      </c>
      <c r="AD48" s="24" t="str">
        <f t="shared" si="12"/>
        <v>senioren</v>
      </c>
      <c r="AE48" s="24" t="str">
        <f t="shared" si="12"/>
        <v>man</v>
      </c>
      <c r="AF48" s="24" t="str">
        <f t="shared" si="12"/>
        <v>Internat.</v>
      </c>
      <c r="AG48" s="24" t="str">
        <f t="shared" si="0"/>
        <v>TS TO SABEL</v>
      </c>
    </row>
    <row r="49" spans="1:52" s="7" customFormat="1" x14ac:dyDescent="0.25">
      <c r="A49" s="85"/>
      <c r="B49" s="42"/>
      <c r="C49" s="42" t="s">
        <v>54</v>
      </c>
      <c r="D49" s="42"/>
      <c r="E49" s="42"/>
      <c r="F49" s="42"/>
      <c r="G49" s="42"/>
      <c r="H49" s="42"/>
      <c r="I49" s="42"/>
      <c r="J49" s="105">
        <f>IF(K48&gt;0,J45*J46*K47/K48,0)</f>
        <v>0</v>
      </c>
      <c r="K49" s="105"/>
      <c r="L49" s="42"/>
      <c r="M49" s="59">
        <f>J49</f>
        <v>0</v>
      </c>
      <c r="N49" s="79" t="s">
        <v>55</v>
      </c>
      <c r="O49"/>
      <c r="P49"/>
      <c r="Q49"/>
      <c r="R49"/>
      <c r="S49"/>
      <c r="T49"/>
      <c r="U49"/>
      <c r="V49"/>
      <c r="W49"/>
      <c r="X49"/>
      <c r="Y49"/>
      <c r="Z49"/>
      <c r="AA49" s="66">
        <v>3332</v>
      </c>
      <c r="AB49" s="24">
        <v>7525</v>
      </c>
      <c r="AC49" s="24" t="str">
        <f t="shared" si="10"/>
        <v>Sabel</v>
      </c>
      <c r="AD49" s="24" t="str">
        <f t="shared" si="12"/>
        <v>senioren</v>
      </c>
      <c r="AE49" s="24" t="str">
        <f t="shared" si="12"/>
        <v>man</v>
      </c>
      <c r="AF49" s="24" t="str">
        <f t="shared" si="12"/>
        <v>EFC</v>
      </c>
      <c r="AG49" s="24" t="str">
        <f t="shared" si="0"/>
        <v>TS TO SABEL</v>
      </c>
      <c r="AH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7" customFormat="1" ht="13.8" x14ac:dyDescent="0.25">
      <c r="A50" s="86" t="s">
        <v>26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>
        <f>SUM(M30:M49)</f>
        <v>0</v>
      </c>
      <c r="N50" s="87"/>
      <c r="O50"/>
      <c r="P50"/>
      <c r="Q50"/>
      <c r="R50"/>
      <c r="S50"/>
      <c r="T50"/>
      <c r="U50"/>
      <c r="V50"/>
      <c r="W50"/>
      <c r="X50"/>
      <c r="Y50"/>
      <c r="Z50"/>
      <c r="AA50" s="66">
        <v>3333</v>
      </c>
      <c r="AB50" s="34">
        <v>7541</v>
      </c>
      <c r="AC50" s="24" t="str">
        <f t="shared" si="10"/>
        <v>Sabel</v>
      </c>
      <c r="AD50" s="24" t="str">
        <f t="shared" si="12"/>
        <v>senioren</v>
      </c>
      <c r="AE50" s="24" t="str">
        <f t="shared" si="12"/>
        <v>man</v>
      </c>
      <c r="AF50" s="24" t="str">
        <f t="shared" si="12"/>
        <v>FIE</v>
      </c>
      <c r="AG50" s="24" t="str">
        <f t="shared" si="0"/>
        <v>TS EK</v>
      </c>
      <c r="AH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7" customFormat="1" x14ac:dyDescent="0.25">
      <c r="A51" s="88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89"/>
      <c r="O51"/>
      <c r="P51"/>
      <c r="Q51"/>
      <c r="R51"/>
      <c r="S51"/>
      <c r="T51"/>
      <c r="U51"/>
      <c r="V51"/>
      <c r="W51"/>
      <c r="X51"/>
      <c r="Y51"/>
      <c r="Z51"/>
      <c r="AA51" s="66">
        <v>3334</v>
      </c>
      <c r="AB51" s="25">
        <v>7550</v>
      </c>
      <c r="AC51" s="24" t="str">
        <f t="shared" si="10"/>
        <v>Sabel</v>
      </c>
      <c r="AD51" s="24" t="str">
        <f t="shared" si="12"/>
        <v>senioren</v>
      </c>
      <c r="AE51" s="24" t="str">
        <f t="shared" si="12"/>
        <v>man</v>
      </c>
      <c r="AF51" s="24" t="str">
        <f t="shared" si="12"/>
        <v>Titeltoern.</v>
      </c>
      <c r="AG51" s="24" t="str">
        <f t="shared" si="0"/>
        <v>TS OVERIGE WEDSTRIJD</v>
      </c>
      <c r="AH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x14ac:dyDescent="0.25">
      <c r="A52" s="90" t="s">
        <v>61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64"/>
      <c r="N52" s="91"/>
      <c r="O52" s="7"/>
      <c r="AA52" s="66">
        <v>4221</v>
      </c>
      <c r="AB52" t="s">
        <v>91</v>
      </c>
      <c r="AC52" s="24" t="str">
        <f>Q11</f>
        <v>Meerdere</v>
      </c>
      <c r="AD52" s="24" t="str">
        <f t="shared" si="12"/>
        <v>jeugd</v>
      </c>
      <c r="AE52" s="24" t="str">
        <f t="shared" si="12"/>
        <v>vrouw</v>
      </c>
      <c r="AF52" s="24" t="str">
        <f t="shared" si="12"/>
        <v>Internat.</v>
      </c>
      <c r="AG52" s="24" t="e">
        <f t="shared" si="0"/>
        <v>#N/A</v>
      </c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x14ac:dyDescent="0.25">
      <c r="A53" s="4" t="s">
        <v>94</v>
      </c>
      <c r="B53"/>
      <c r="C53"/>
      <c r="D53"/>
      <c r="E53"/>
      <c r="F53"/>
      <c r="G53"/>
      <c r="N53" s="5"/>
      <c r="O53" s="7"/>
      <c r="AA53" s="66">
        <v>4222</v>
      </c>
      <c r="AB53" t="s">
        <v>91</v>
      </c>
      <c r="AC53" s="24" t="str">
        <f t="shared" ref="AC53:AC58" si="13">AC52</f>
        <v>Meerdere</v>
      </c>
      <c r="AD53" s="24" t="str">
        <f t="shared" si="12"/>
        <v>jeugd</v>
      </c>
      <c r="AE53" s="24" t="str">
        <f t="shared" si="12"/>
        <v>vrouw</v>
      </c>
      <c r="AF53" s="24" t="str">
        <f t="shared" si="12"/>
        <v>EFC</v>
      </c>
      <c r="AG53" s="24" t="e">
        <f t="shared" si="0"/>
        <v>#N/A</v>
      </c>
      <c r="AH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x14ac:dyDescent="0.25">
      <c r="A54" s="97" t="s">
        <v>124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9"/>
      <c r="O54" s="7"/>
      <c r="AA54" s="66">
        <v>4223</v>
      </c>
      <c r="AB54" s="25">
        <v>7550</v>
      </c>
      <c r="AC54" s="24" t="str">
        <f t="shared" si="13"/>
        <v>Meerdere</v>
      </c>
      <c r="AD54" s="24" t="str">
        <f t="shared" si="12"/>
        <v>jeugd</v>
      </c>
      <c r="AE54" s="24" t="str">
        <f t="shared" si="12"/>
        <v>vrouw</v>
      </c>
      <c r="AF54" s="24" t="str">
        <f t="shared" si="12"/>
        <v>FIE</v>
      </c>
      <c r="AG54" s="24" t="str">
        <f t="shared" si="0"/>
        <v>TS OVERIGE WEDSTRIJD</v>
      </c>
      <c r="AH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x14ac:dyDescent="0.25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9"/>
      <c r="O55" s="7"/>
      <c r="AA55" s="66">
        <v>4224</v>
      </c>
      <c r="AB55" s="25">
        <v>7550</v>
      </c>
      <c r="AC55" s="24" t="str">
        <f t="shared" si="13"/>
        <v>Meerdere</v>
      </c>
      <c r="AD55" s="24" t="str">
        <f t="shared" si="12"/>
        <v>jeugd</v>
      </c>
      <c r="AE55" s="24" t="str">
        <f t="shared" si="12"/>
        <v>vrouw</v>
      </c>
      <c r="AF55" s="24" t="str">
        <f t="shared" si="12"/>
        <v>Titeltoern.</v>
      </c>
      <c r="AG55" s="24" t="str">
        <f t="shared" si="0"/>
        <v>TS OVERIGE WEDSTRIJD</v>
      </c>
      <c r="AH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3.8" thickBot="1" x14ac:dyDescent="0.3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AA56" s="66">
        <v>4231</v>
      </c>
      <c r="AB56" t="s">
        <v>91</v>
      </c>
      <c r="AC56" s="24" t="str">
        <f t="shared" si="13"/>
        <v>Meerdere</v>
      </c>
      <c r="AD56" s="24" t="str">
        <f t="shared" si="12"/>
        <v>jeugd</v>
      </c>
      <c r="AE56" s="24" t="str">
        <f t="shared" si="12"/>
        <v>man</v>
      </c>
      <c r="AF56" s="24" t="str">
        <f t="shared" si="12"/>
        <v>Internat.</v>
      </c>
      <c r="AG56" s="24" t="e">
        <f t="shared" si="0"/>
        <v>#N/A</v>
      </c>
    </row>
    <row r="57" spans="1:52" ht="13.8" x14ac:dyDescent="0.25">
      <c r="A57" s="199" t="s">
        <v>95</v>
      </c>
      <c r="B57" s="200"/>
      <c r="C57" s="200"/>
      <c r="D57" s="200"/>
      <c r="E57" s="200"/>
      <c r="F57" s="200"/>
      <c r="G57" s="200"/>
      <c r="H57" s="200"/>
      <c r="I57" s="201"/>
      <c r="J57" s="190" t="s">
        <v>46</v>
      </c>
      <c r="K57" s="191"/>
      <c r="L57" s="191"/>
      <c r="M57" s="191"/>
      <c r="N57" s="192"/>
      <c r="AA57" s="66">
        <v>4232</v>
      </c>
      <c r="AB57" t="s">
        <v>91</v>
      </c>
      <c r="AC57" s="24" t="str">
        <f t="shared" si="13"/>
        <v>Meerdere</v>
      </c>
      <c r="AD57" s="24" t="str">
        <f t="shared" si="12"/>
        <v>jeugd</v>
      </c>
      <c r="AE57" s="24" t="str">
        <f t="shared" si="12"/>
        <v>man</v>
      </c>
      <c r="AF57" s="24" t="str">
        <f t="shared" si="12"/>
        <v>EFC</v>
      </c>
      <c r="AG57" s="24" t="e">
        <f t="shared" si="0"/>
        <v>#N/A</v>
      </c>
    </row>
    <row r="58" spans="1:52" x14ac:dyDescent="0.25">
      <c r="A58" s="209" t="str">
        <f>IF(Z13&lt;&gt;4,P37,"")</f>
        <v>Het formulier is onjuist of niet compleet ingevuld en zal daarom niet geaccepteerd worden! Neem contact op met Dhr. T. Plantinga via directeur@knas.nl</v>
      </c>
      <c r="B58" s="210"/>
      <c r="C58" s="210"/>
      <c r="D58" s="210"/>
      <c r="E58" s="210"/>
      <c r="F58" s="210"/>
      <c r="G58" s="210"/>
      <c r="H58" s="210"/>
      <c r="I58" s="211"/>
      <c r="J58" s="208" t="s">
        <v>48</v>
      </c>
      <c r="K58" s="146"/>
      <c r="L58" s="146"/>
      <c r="M58" s="71"/>
      <c r="N58" s="5"/>
      <c r="AA58" s="66">
        <v>4233</v>
      </c>
      <c r="AB58" s="25">
        <v>7550</v>
      </c>
      <c r="AC58" s="24" t="str">
        <f t="shared" si="13"/>
        <v>Meerdere</v>
      </c>
      <c r="AD58" s="24" t="str">
        <f t="shared" si="12"/>
        <v>jeugd</v>
      </c>
      <c r="AE58" s="24" t="str">
        <f t="shared" si="12"/>
        <v>man</v>
      </c>
      <c r="AF58" s="24" t="str">
        <f t="shared" si="12"/>
        <v>FIE</v>
      </c>
      <c r="AG58" s="24" t="str">
        <f t="shared" si="0"/>
        <v>TS OVERIGE WEDSTRIJD</v>
      </c>
    </row>
    <row r="59" spans="1:52" x14ac:dyDescent="0.25">
      <c r="A59" s="209"/>
      <c r="B59" s="210"/>
      <c r="C59" s="210"/>
      <c r="D59" s="210"/>
      <c r="E59" s="210"/>
      <c r="F59" s="210"/>
      <c r="G59" s="210"/>
      <c r="H59" s="210"/>
      <c r="I59" s="211"/>
      <c r="J59" s="208" t="s">
        <v>49</v>
      </c>
      <c r="K59" s="146"/>
      <c r="L59" s="146"/>
      <c r="M59" s="71"/>
      <c r="N59" s="5"/>
      <c r="AA59" s="66">
        <v>4234</v>
      </c>
      <c r="AB59" s="25">
        <v>7550</v>
      </c>
      <c r="AC59" s="24" t="str">
        <f t="shared" ref="AC59:AC66" si="14">AC58</f>
        <v>Meerdere</v>
      </c>
      <c r="AD59" s="24" t="str">
        <f t="shared" si="12"/>
        <v>jeugd</v>
      </c>
      <c r="AE59" s="24" t="str">
        <f t="shared" si="12"/>
        <v>man</v>
      </c>
      <c r="AF59" s="24" t="str">
        <f t="shared" si="12"/>
        <v>Titeltoern.</v>
      </c>
      <c r="AG59" s="24" t="str">
        <f t="shared" si="0"/>
        <v>TS OVERIGE WEDSTRIJD</v>
      </c>
    </row>
    <row r="60" spans="1:52" x14ac:dyDescent="0.25">
      <c r="A60" s="209"/>
      <c r="B60" s="210"/>
      <c r="C60" s="210"/>
      <c r="D60" s="210"/>
      <c r="E60" s="210"/>
      <c r="F60" s="210"/>
      <c r="G60" s="210"/>
      <c r="H60" s="210"/>
      <c r="I60" s="211"/>
      <c r="J60" s="193"/>
      <c r="K60" s="194"/>
      <c r="L60" s="194"/>
      <c r="M60" s="194"/>
      <c r="N60" s="195"/>
      <c r="AA60" s="66">
        <v>4321</v>
      </c>
      <c r="AB60" t="s">
        <v>91</v>
      </c>
      <c r="AC60" s="24" t="str">
        <f t="shared" si="14"/>
        <v>Meerdere</v>
      </c>
      <c r="AD60" s="24" t="str">
        <f t="shared" si="12"/>
        <v>senioren</v>
      </c>
      <c r="AE60" s="24" t="str">
        <f t="shared" si="12"/>
        <v>vrouw</v>
      </c>
      <c r="AF60" s="24" t="str">
        <f t="shared" si="12"/>
        <v>Internat.</v>
      </c>
      <c r="AG60" s="24" t="e">
        <f t="shared" si="0"/>
        <v>#N/A</v>
      </c>
    </row>
    <row r="61" spans="1:52" x14ac:dyDescent="0.25">
      <c r="A61" s="209"/>
      <c r="B61" s="210"/>
      <c r="C61" s="210"/>
      <c r="D61" s="210"/>
      <c r="E61" s="210"/>
      <c r="F61" s="210"/>
      <c r="G61" s="210"/>
      <c r="H61" s="210"/>
      <c r="I61" s="211"/>
      <c r="J61" s="193"/>
      <c r="K61" s="194"/>
      <c r="L61" s="194"/>
      <c r="M61" s="194"/>
      <c r="N61" s="195"/>
      <c r="AA61" s="66">
        <v>4322</v>
      </c>
      <c r="AB61" t="s">
        <v>91</v>
      </c>
      <c r="AC61" s="24" t="str">
        <f t="shared" si="14"/>
        <v>Meerdere</v>
      </c>
      <c r="AD61" s="24" t="str">
        <f t="shared" ref="AD61:AF65" si="15">AD45</f>
        <v>senioren</v>
      </c>
      <c r="AE61" s="24" t="str">
        <f t="shared" si="15"/>
        <v>vrouw</v>
      </c>
      <c r="AF61" s="24" t="str">
        <f t="shared" si="15"/>
        <v>EFC</v>
      </c>
      <c r="AG61" s="24" t="e">
        <f t="shared" si="0"/>
        <v>#N/A</v>
      </c>
    </row>
    <row r="62" spans="1:52" ht="13.8" thickBot="1" x14ac:dyDescent="0.3">
      <c r="A62" s="203" t="s">
        <v>126</v>
      </c>
      <c r="B62" s="204"/>
      <c r="C62" s="204"/>
      <c r="D62" s="205"/>
      <c r="E62" s="206"/>
      <c r="F62" s="206"/>
      <c r="G62" s="206"/>
      <c r="H62" s="206"/>
      <c r="I62" s="207"/>
      <c r="J62" s="196"/>
      <c r="K62" s="197"/>
      <c r="L62" s="197"/>
      <c r="M62" s="197"/>
      <c r="N62" s="198"/>
      <c r="AA62" s="66">
        <v>4323</v>
      </c>
      <c r="AB62" s="34">
        <v>7541</v>
      </c>
      <c r="AC62" s="24" t="str">
        <f t="shared" si="14"/>
        <v>Meerdere</v>
      </c>
      <c r="AD62" s="24" t="str">
        <f t="shared" si="15"/>
        <v>senioren</v>
      </c>
      <c r="AE62" s="24" t="str">
        <f t="shared" si="15"/>
        <v>vrouw</v>
      </c>
      <c r="AF62" s="24" t="str">
        <f t="shared" si="15"/>
        <v>FIE</v>
      </c>
      <c r="AG62" s="24" t="str">
        <f t="shared" si="0"/>
        <v>TS EK</v>
      </c>
    </row>
    <row r="63" spans="1:52" ht="13.8" x14ac:dyDescent="0.25">
      <c r="A63" s="199" t="s">
        <v>41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2"/>
      <c r="AA63" s="66">
        <v>4324</v>
      </c>
      <c r="AB63" s="25">
        <v>7550</v>
      </c>
      <c r="AC63" s="24" t="str">
        <f t="shared" si="14"/>
        <v>Meerdere</v>
      </c>
      <c r="AD63" s="24" t="str">
        <f t="shared" si="15"/>
        <v>senioren</v>
      </c>
      <c r="AE63" s="24" t="str">
        <f t="shared" si="15"/>
        <v>vrouw</v>
      </c>
      <c r="AF63" s="24" t="str">
        <f t="shared" si="15"/>
        <v>Titeltoern.</v>
      </c>
      <c r="AG63" s="24" t="str">
        <f t="shared" si="0"/>
        <v>TS OVERIGE WEDSTRIJD</v>
      </c>
    </row>
    <row r="64" spans="1:52" x14ac:dyDescent="0.25">
      <c r="A64" s="142" t="s">
        <v>47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86"/>
      <c r="AA64" s="66">
        <v>4331</v>
      </c>
      <c r="AB64" t="s">
        <v>91</v>
      </c>
      <c r="AC64" s="24" t="str">
        <f t="shared" si="14"/>
        <v>Meerdere</v>
      </c>
      <c r="AD64" s="24" t="str">
        <f t="shared" si="15"/>
        <v>senioren</v>
      </c>
      <c r="AE64" s="24" t="str">
        <f t="shared" si="15"/>
        <v>man</v>
      </c>
      <c r="AF64" s="24" t="str">
        <f t="shared" si="15"/>
        <v>Internat.</v>
      </c>
      <c r="AG64" s="24" t="e">
        <f t="shared" si="0"/>
        <v>#N/A</v>
      </c>
    </row>
    <row r="65" spans="1:33" x14ac:dyDescent="0.25">
      <c r="A65" s="185" t="s">
        <v>127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86"/>
      <c r="AA65" s="66">
        <v>4332</v>
      </c>
      <c r="AB65" t="s">
        <v>91</v>
      </c>
      <c r="AC65" s="24" t="str">
        <f t="shared" si="14"/>
        <v>Meerdere</v>
      </c>
      <c r="AD65" s="24" t="str">
        <f t="shared" si="15"/>
        <v>senioren</v>
      </c>
      <c r="AE65" s="24" t="str">
        <f t="shared" si="15"/>
        <v>man</v>
      </c>
      <c r="AF65" s="24" t="str">
        <f t="shared" si="15"/>
        <v>EFC</v>
      </c>
      <c r="AG65" s="24" t="e">
        <f t="shared" si="0"/>
        <v>#N/A</v>
      </c>
    </row>
    <row r="66" spans="1:33" ht="12.75" customHeight="1" x14ac:dyDescent="0.25">
      <c r="A66" s="185" t="s">
        <v>128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86"/>
      <c r="AA66" s="66">
        <v>4333</v>
      </c>
      <c r="AB66" s="34">
        <v>7541</v>
      </c>
      <c r="AC66" s="24" t="str">
        <f t="shared" si="14"/>
        <v>Meerdere</v>
      </c>
      <c r="AD66" s="24" t="str">
        <f t="shared" ref="AD66:AF67" si="16">AD50</f>
        <v>senioren</v>
      </c>
      <c r="AE66" s="24" t="str">
        <f t="shared" si="16"/>
        <v>man</v>
      </c>
      <c r="AF66" s="24" t="str">
        <f t="shared" si="16"/>
        <v>FIE</v>
      </c>
      <c r="AG66" s="24" t="str">
        <f t="shared" si="0"/>
        <v>TS EK</v>
      </c>
    </row>
    <row r="67" spans="1:33" x14ac:dyDescent="0.25">
      <c r="A67" s="4" t="s">
        <v>96</v>
      </c>
      <c r="B67"/>
      <c r="C67"/>
      <c r="D67"/>
      <c r="E67"/>
      <c r="F67"/>
      <c r="G67"/>
      <c r="N67" s="5"/>
      <c r="AA67" s="66">
        <v>4334</v>
      </c>
      <c r="AB67" s="25">
        <v>7550</v>
      </c>
      <c r="AC67" s="24" t="str">
        <f>AC66</f>
        <v>Meerdere</v>
      </c>
      <c r="AD67" s="24" t="str">
        <f t="shared" si="16"/>
        <v>senioren</v>
      </c>
      <c r="AE67" s="24" t="str">
        <f t="shared" si="16"/>
        <v>man</v>
      </c>
      <c r="AF67" s="24" t="str">
        <f t="shared" si="16"/>
        <v>Titeltoern.</v>
      </c>
      <c r="AG67" s="24" t="str">
        <f t="shared" si="0"/>
        <v>TS OVERIGE WEDSTRIJD</v>
      </c>
    </row>
    <row r="68" spans="1:33" ht="13.8" thickBot="1" x14ac:dyDescent="0.3">
      <c r="A68" s="187" t="s">
        <v>125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9"/>
    </row>
    <row r="69" spans="1:33" ht="7.5" customHeight="1" x14ac:dyDescent="0.25">
      <c r="A69"/>
      <c r="B69"/>
      <c r="C69"/>
      <c r="D69"/>
      <c r="E69"/>
      <c r="F69"/>
      <c r="G69"/>
    </row>
    <row r="70" spans="1:33" hidden="1" x14ac:dyDescent="0.25">
      <c r="A70"/>
      <c r="B70"/>
      <c r="C70"/>
      <c r="D70"/>
      <c r="E70"/>
      <c r="F70"/>
      <c r="G70"/>
    </row>
    <row r="71" spans="1:33" hidden="1" x14ac:dyDescent="0.25">
      <c r="A71"/>
      <c r="B71"/>
      <c r="C71"/>
      <c r="D71"/>
      <c r="E71"/>
      <c r="F71"/>
      <c r="G71"/>
    </row>
    <row r="72" spans="1:33" hidden="1" x14ac:dyDescent="0.25">
      <c r="A72"/>
      <c r="B72"/>
      <c r="C72"/>
      <c r="D72"/>
      <c r="E72"/>
      <c r="F72"/>
      <c r="G72"/>
    </row>
    <row r="73" spans="1:33" hidden="1" x14ac:dyDescent="0.25">
      <c r="A73"/>
      <c r="B73"/>
      <c r="C73"/>
      <c r="D73"/>
      <c r="E73"/>
      <c r="F73"/>
      <c r="G73"/>
    </row>
    <row r="74" spans="1:33" hidden="1" x14ac:dyDescent="0.25">
      <c r="A74"/>
      <c r="B74"/>
      <c r="C74"/>
      <c r="D74"/>
      <c r="E74"/>
      <c r="F74"/>
      <c r="G74"/>
    </row>
    <row r="75" spans="1:33" hidden="1" x14ac:dyDescent="0.25">
      <c r="A75"/>
      <c r="B75"/>
      <c r="C75"/>
      <c r="D75"/>
      <c r="E75"/>
      <c r="F75"/>
      <c r="G75"/>
    </row>
    <row r="76" spans="1:33" hidden="1" x14ac:dyDescent="0.25">
      <c r="A76"/>
      <c r="B76"/>
      <c r="C76"/>
      <c r="D76"/>
      <c r="E76"/>
      <c r="F76"/>
      <c r="G76"/>
    </row>
    <row r="77" spans="1:33" hidden="1" x14ac:dyDescent="0.25">
      <c r="A77"/>
      <c r="B77"/>
      <c r="C77"/>
      <c r="D77"/>
      <c r="E77"/>
      <c r="F77"/>
      <c r="G77"/>
    </row>
    <row r="78" spans="1:33" hidden="1" x14ac:dyDescent="0.25">
      <c r="A78"/>
      <c r="B78"/>
      <c r="C78"/>
      <c r="D78"/>
      <c r="E78"/>
      <c r="F78"/>
      <c r="G78"/>
    </row>
    <row r="79" spans="1:33" hidden="1" x14ac:dyDescent="0.25">
      <c r="A79"/>
      <c r="B79"/>
      <c r="C79"/>
      <c r="D79"/>
      <c r="E79"/>
      <c r="F79"/>
      <c r="G79"/>
    </row>
    <row r="80" spans="1:33" hidden="1" x14ac:dyDescent="0.25">
      <c r="A80"/>
      <c r="B80"/>
      <c r="C80"/>
      <c r="D80"/>
      <c r="E80"/>
      <c r="F80"/>
      <c r="G80"/>
    </row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x14ac:dyDescent="0.25"/>
    <row r="130" ht="3" hidden="1" customHeight="1" x14ac:dyDescent="0.25"/>
  </sheetData>
  <sheetProtection sheet="1" selectLockedCells="1"/>
  <autoFilter ref="AA2:AG67" xr:uid="{00000000-0009-0000-0000-000000000000}"/>
  <mergeCells count="85">
    <mergeCell ref="A65:N65"/>
    <mergeCell ref="A66:N66"/>
    <mergeCell ref="A68:N68"/>
    <mergeCell ref="J57:N57"/>
    <mergeCell ref="J60:N62"/>
    <mergeCell ref="A57:I57"/>
    <mergeCell ref="A63:N63"/>
    <mergeCell ref="A64:N64"/>
    <mergeCell ref="A62:C62"/>
    <mergeCell ref="D62:I62"/>
    <mergeCell ref="J58:L58"/>
    <mergeCell ref="J59:L59"/>
    <mergeCell ref="A58:I61"/>
    <mergeCell ref="A1:N1"/>
    <mergeCell ref="L17:N17"/>
    <mergeCell ref="A2:N2"/>
    <mergeCell ref="L25:N25"/>
    <mergeCell ref="C24:H24"/>
    <mergeCell ref="C25:H25"/>
    <mergeCell ref="C3:N3"/>
    <mergeCell ref="G7:H7"/>
    <mergeCell ref="L24:N24"/>
    <mergeCell ref="C22:N22"/>
    <mergeCell ref="L19:N19"/>
    <mergeCell ref="L20:N20"/>
    <mergeCell ref="L23:N23"/>
    <mergeCell ref="C23:H23"/>
    <mergeCell ref="M13:N13"/>
    <mergeCell ref="M12:N12"/>
    <mergeCell ref="J41:K41"/>
    <mergeCell ref="J42:K42"/>
    <mergeCell ref="J34:K34"/>
    <mergeCell ref="F34:H34"/>
    <mergeCell ref="J33:K33"/>
    <mergeCell ref="C18:H18"/>
    <mergeCell ref="C28:N28"/>
    <mergeCell ref="F33:H33"/>
    <mergeCell ref="K32:L32"/>
    <mergeCell ref="L18:N18"/>
    <mergeCell ref="C19:H19"/>
    <mergeCell ref="C20:H20"/>
    <mergeCell ref="I30:J30"/>
    <mergeCell ref="J11:L11"/>
    <mergeCell ref="J13:L13"/>
    <mergeCell ref="J12:L12"/>
    <mergeCell ref="G6:H6"/>
    <mergeCell ref="M11:N11"/>
    <mergeCell ref="I8:N8"/>
    <mergeCell ref="C10:I10"/>
    <mergeCell ref="C6:D6"/>
    <mergeCell ref="C7:D7"/>
    <mergeCell ref="C8:D8"/>
    <mergeCell ref="C9:D9"/>
    <mergeCell ref="J39:K39"/>
    <mergeCell ref="C4:D5"/>
    <mergeCell ref="E4:F5"/>
    <mergeCell ref="G4:H5"/>
    <mergeCell ref="I4:N5"/>
    <mergeCell ref="G9:H9"/>
    <mergeCell ref="G8:H8"/>
    <mergeCell ref="E6:F6"/>
    <mergeCell ref="E7:F7"/>
    <mergeCell ref="E8:F8"/>
    <mergeCell ref="E9:F9"/>
    <mergeCell ref="I9:N9"/>
    <mergeCell ref="C17:H17"/>
    <mergeCell ref="J10:N10"/>
    <mergeCell ref="I6:N6"/>
    <mergeCell ref="I7:N7"/>
    <mergeCell ref="E44:F44"/>
    <mergeCell ref="A54:N56"/>
    <mergeCell ref="Q31:S31"/>
    <mergeCell ref="J49:K49"/>
    <mergeCell ref="J45:K45"/>
    <mergeCell ref="J38:K38"/>
    <mergeCell ref="I31:J31"/>
    <mergeCell ref="I32:J32"/>
    <mergeCell ref="J35:K35"/>
    <mergeCell ref="K40:L40"/>
    <mergeCell ref="J36:K36"/>
    <mergeCell ref="J37:K37"/>
    <mergeCell ref="P33:R33"/>
    <mergeCell ref="P34:R34"/>
    <mergeCell ref="E43:F43"/>
    <mergeCell ref="J46:K46"/>
  </mergeCells>
  <phoneticPr fontId="0" type="noConversion"/>
  <conditionalFormatting sqref="A58:I61">
    <cfRule type="expression" dxfId="9" priority="1" stopIfTrue="1">
      <formula>$Z$13&lt;&gt;4</formula>
    </cfRule>
  </conditionalFormatting>
  <conditionalFormatting sqref="C6:D9">
    <cfRule type="expression" dxfId="8" priority="2" stopIfTrue="1">
      <formula>$R$12&lt;&gt;1</formula>
    </cfRule>
  </conditionalFormatting>
  <conditionalFormatting sqref="G6:H9">
    <cfRule type="expression" dxfId="7" priority="3" stopIfTrue="1">
      <formula>$V$12&lt;&gt;1</formula>
    </cfRule>
  </conditionalFormatting>
  <conditionalFormatting sqref="I6:N9">
    <cfRule type="expression" dxfId="6" priority="4" stopIfTrue="1">
      <formula>$Y$12&lt;&gt;1</formula>
    </cfRule>
  </conditionalFormatting>
  <conditionalFormatting sqref="E6:F9">
    <cfRule type="expression" dxfId="5" priority="5" stopIfTrue="1">
      <formula>$T$12&lt;&gt;1</formula>
    </cfRule>
  </conditionalFormatting>
  <conditionalFormatting sqref="C3:N3">
    <cfRule type="expression" dxfId="4" priority="6" stopIfTrue="1">
      <formula>$Z$13&lt;&gt;4</formula>
    </cfRule>
  </conditionalFormatting>
  <conditionalFormatting sqref="C4:D5">
    <cfRule type="expression" dxfId="3" priority="7" stopIfTrue="1">
      <formula>$R$12&lt;&gt;1</formula>
    </cfRule>
  </conditionalFormatting>
  <conditionalFormatting sqref="E4:F5">
    <cfRule type="expression" dxfId="2" priority="8" stopIfTrue="1">
      <formula>$T$12&lt;&gt;1</formula>
    </cfRule>
  </conditionalFormatting>
  <conditionalFormatting sqref="G4:H5">
    <cfRule type="expression" dxfId="1" priority="9" stopIfTrue="1">
      <formula>$V$12&lt;&gt;1</formula>
    </cfRule>
  </conditionalFormatting>
  <conditionalFormatting sqref="I4:N5">
    <cfRule type="expression" dxfId="0" priority="10" stopIfTrue="1">
      <formula>$Y$12&lt;&gt;1</formula>
    </cfRule>
  </conditionalFormatting>
  <hyperlinks>
    <hyperlink ref="E13" r:id="rId1" xr:uid="{00000000-0004-0000-00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4" orientation="portrait" blackAndWhite="1" r:id="rId2"/>
  <headerFooter alignWithMargins="0">
    <oddFooter>&amp;LPrintdatum: &amp;D&amp;Rversie 20230111 (met deze versie vervallen alle voorgaande)</oddFooter>
  </headerFooter>
  <rowBreaks count="1" manualBreakCount="1">
    <brk id="6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</xdr:col>
                    <xdr:colOff>594360</xdr:colOff>
                    <xdr:row>4</xdr:row>
                    <xdr:rowOff>129540</xdr:rowOff>
                  </from>
                  <to>
                    <xdr:col>3</xdr:col>
                    <xdr:colOff>213360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1</xdr:col>
                    <xdr:colOff>594360</xdr:colOff>
                    <xdr:row>5</xdr:row>
                    <xdr:rowOff>137160</xdr:rowOff>
                  </from>
                  <to>
                    <xdr:col>3</xdr:col>
                    <xdr:colOff>167640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129540</xdr:rowOff>
                  </from>
                  <to>
                    <xdr:col>3</xdr:col>
                    <xdr:colOff>137160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137160</xdr:rowOff>
                  </from>
                  <to>
                    <xdr:col>5</xdr:col>
                    <xdr:colOff>175260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137160</xdr:rowOff>
                  </from>
                  <to>
                    <xdr:col>5</xdr:col>
                    <xdr:colOff>228600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7</xdr:col>
                    <xdr:colOff>320040</xdr:colOff>
                    <xdr:row>5</xdr:row>
                    <xdr:rowOff>99060</xdr:rowOff>
                  </from>
                  <to>
                    <xdr:col>14</xdr:col>
                    <xdr:colOff>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7</xdr:col>
                    <xdr:colOff>320040</xdr:colOff>
                    <xdr:row>6</xdr:row>
                    <xdr:rowOff>114300</xdr:rowOff>
                  </from>
                  <to>
                    <xdr:col>13</xdr:col>
                    <xdr:colOff>137160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7</xdr:col>
                    <xdr:colOff>320040</xdr:colOff>
                    <xdr:row>7</xdr:row>
                    <xdr:rowOff>114300</xdr:rowOff>
                  </from>
                  <to>
                    <xdr:col>13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129540</xdr:rowOff>
                  </from>
                  <to>
                    <xdr:col>3</xdr:col>
                    <xdr:colOff>320040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5</xdr:col>
                    <xdr:colOff>419100</xdr:colOff>
                    <xdr:row>5</xdr:row>
                    <xdr:rowOff>60960</xdr:rowOff>
                  </from>
                  <to>
                    <xdr:col>7</xdr:col>
                    <xdr:colOff>251460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5</xdr:col>
                    <xdr:colOff>419100</xdr:colOff>
                    <xdr:row>6</xdr:row>
                    <xdr:rowOff>38100</xdr:rowOff>
                  </from>
                  <to>
                    <xdr:col>7</xdr:col>
                    <xdr:colOff>91440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5</xdr:col>
                    <xdr:colOff>419100</xdr:colOff>
                    <xdr:row>7</xdr:row>
                    <xdr:rowOff>22860</xdr:rowOff>
                  </from>
                  <to>
                    <xdr:col>7</xdr:col>
                    <xdr:colOff>281940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320040</xdr:colOff>
                    <xdr:row>4</xdr:row>
                    <xdr:rowOff>129540</xdr:rowOff>
                  </from>
                  <to>
                    <xdr:col>13</xdr:col>
                    <xdr:colOff>289560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M63"/>
  <sheetViews>
    <sheetView topLeftCell="A3" workbookViewId="0">
      <selection activeCell="A15" sqref="A15"/>
    </sheetView>
  </sheetViews>
  <sheetFormatPr defaultColWidth="0" defaultRowHeight="13.2" zeroHeight="1" x14ac:dyDescent="0.25"/>
  <cols>
    <col min="1" max="2" width="9.109375" customWidth="1"/>
    <col min="3" max="7" width="5" customWidth="1"/>
    <col min="8" max="8" width="6.44140625" customWidth="1"/>
    <col min="9" max="9" width="6.77734375" customWidth="1"/>
    <col min="10" max="10" width="6.44140625" customWidth="1"/>
    <col min="11" max="11" width="8.109375" customWidth="1"/>
    <col min="12" max="12" width="11" customWidth="1"/>
    <col min="13" max="13" width="9.109375" customWidth="1"/>
    <col min="14" max="14" width="1" customWidth="1"/>
  </cols>
  <sheetData>
    <row r="1" spans="1:13" ht="15.6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ht="15.6" x14ac:dyDescent="0.3">
      <c r="A2" s="212" t="s">
        <v>27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4"/>
    </row>
    <row r="3" spans="1:13" x14ac:dyDescent="0.25">
      <c r="A3" s="4"/>
      <c r="C3" t="s">
        <v>50</v>
      </c>
      <c r="M3" s="5"/>
    </row>
    <row r="4" spans="1:13" x14ac:dyDescent="0.25">
      <c r="A4" s="4"/>
      <c r="M4" s="5"/>
    </row>
    <row r="5" spans="1:13" x14ac:dyDescent="0.25">
      <c r="A5" s="4"/>
      <c r="C5" t="s">
        <v>8</v>
      </c>
      <c r="G5" s="14"/>
      <c r="H5" t="s">
        <v>11</v>
      </c>
      <c r="M5" s="5"/>
    </row>
    <row r="6" spans="1:13" x14ac:dyDescent="0.25">
      <c r="A6" s="4"/>
      <c r="G6" s="14"/>
      <c r="H6" t="s">
        <v>10</v>
      </c>
      <c r="M6" s="5"/>
    </row>
    <row r="7" spans="1:13" x14ac:dyDescent="0.25">
      <c r="A7" s="4"/>
      <c r="G7" s="14"/>
      <c r="H7" t="s">
        <v>12</v>
      </c>
      <c r="M7" s="5"/>
    </row>
    <row r="8" spans="1:13" x14ac:dyDescent="0.25">
      <c r="A8" s="4"/>
      <c r="C8" s="1" t="s">
        <v>13</v>
      </c>
      <c r="D8" s="1"/>
      <c r="E8" s="1"/>
      <c r="F8" s="1"/>
      <c r="G8" s="1"/>
      <c r="H8" s="1"/>
      <c r="I8" s="1"/>
      <c r="J8" s="1"/>
      <c r="K8" s="1"/>
      <c r="L8" s="1"/>
      <c r="M8" s="6"/>
    </row>
    <row r="9" spans="1:13" x14ac:dyDescent="0.25">
      <c r="A9" s="4"/>
      <c r="C9" t="s">
        <v>14</v>
      </c>
      <c r="M9" s="5"/>
    </row>
    <row r="10" spans="1:13" x14ac:dyDescent="0.25">
      <c r="A10" s="4"/>
      <c r="M10" s="5"/>
    </row>
    <row r="11" spans="1:13" x14ac:dyDescent="0.25">
      <c r="A11" s="4"/>
      <c r="C11" s="7"/>
      <c r="D11" s="7"/>
      <c r="E11" s="7"/>
      <c r="F11" s="7"/>
      <c r="G11" s="7"/>
      <c r="M11" s="5"/>
    </row>
    <row r="12" spans="1:13" x14ac:dyDescent="0.25">
      <c r="A12" s="4"/>
      <c r="C12" s="23"/>
      <c r="D12" s="7"/>
      <c r="E12" s="7"/>
      <c r="F12" s="7"/>
      <c r="G12" s="7"/>
      <c r="M12" s="5"/>
    </row>
    <row r="13" spans="1:13" x14ac:dyDescent="0.25">
      <c r="A13" s="4"/>
      <c r="C13" s="7"/>
      <c r="D13" s="7"/>
      <c r="E13" s="7"/>
      <c r="F13" s="7"/>
      <c r="G13" s="7"/>
      <c r="M13" s="5"/>
    </row>
    <row r="14" spans="1:13" x14ac:dyDescent="0.25">
      <c r="A14" s="8"/>
      <c r="B14" s="1"/>
      <c r="C14" s="2"/>
      <c r="D14" s="2"/>
      <c r="E14" s="2"/>
      <c r="F14" s="2"/>
      <c r="G14" s="2"/>
      <c r="H14" s="1"/>
      <c r="I14" s="1"/>
      <c r="J14" s="1"/>
      <c r="K14" s="1"/>
      <c r="L14" s="1"/>
      <c r="M14" s="6"/>
    </row>
    <row r="15" spans="1:13" x14ac:dyDescent="0.25">
      <c r="A15" s="9" t="s">
        <v>51</v>
      </c>
      <c r="E15" s="7"/>
      <c r="F15" s="7"/>
      <c r="G15" s="7"/>
      <c r="M15" s="5"/>
    </row>
    <row r="16" spans="1:13" x14ac:dyDescent="0.25">
      <c r="A16" s="4"/>
      <c r="C16" s="7"/>
      <c r="D16" s="7"/>
      <c r="E16" s="7"/>
      <c r="F16" s="7"/>
      <c r="G16" s="7"/>
      <c r="M16" s="5"/>
    </row>
    <row r="17" spans="1:13" x14ac:dyDescent="0.25">
      <c r="A17" s="4"/>
      <c r="C17" s="7"/>
      <c r="D17" s="7"/>
      <c r="E17" s="7"/>
      <c r="F17" s="7"/>
      <c r="G17" s="7"/>
      <c r="M17" s="5"/>
    </row>
    <row r="18" spans="1:13" x14ac:dyDescent="0.25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</row>
    <row r="19" spans="1:13" x14ac:dyDescent="0.2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</row>
    <row r="20" spans="1:13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</row>
    <row r="21" spans="1:13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</row>
    <row r="22" spans="1:13" x14ac:dyDescent="0.25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8"/>
    </row>
    <row r="23" spans="1:13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/>
    </row>
    <row r="24" spans="1:13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8"/>
    </row>
    <row r="25" spans="1:13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8"/>
    </row>
    <row r="26" spans="1:13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/>
    </row>
    <row r="27" spans="1:13" x14ac:dyDescent="0.25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8"/>
    </row>
    <row r="28" spans="1:13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</row>
    <row r="29" spans="1:13" x14ac:dyDescent="0.2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8"/>
    </row>
    <row r="30" spans="1:13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</row>
    <row r="31" spans="1:13" x14ac:dyDescent="0.25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8"/>
    </row>
    <row r="32" spans="1:13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</row>
    <row r="33" spans="1:13" x14ac:dyDescent="0.25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8"/>
    </row>
    <row r="34" spans="1:13" x14ac:dyDescent="0.25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8"/>
    </row>
    <row r="35" spans="1:13" x14ac:dyDescent="0.25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</row>
    <row r="36" spans="1:13" x14ac:dyDescent="0.25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8"/>
    </row>
    <row r="37" spans="1:13" x14ac:dyDescent="0.2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8"/>
    </row>
    <row r="38" spans="1:13" x14ac:dyDescent="0.25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</row>
    <row r="39" spans="1:13" x14ac:dyDescent="0.25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"/>
    </row>
    <row r="40" spans="1:13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</row>
    <row r="41" spans="1:13" x14ac:dyDescent="0.25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8"/>
    </row>
    <row r="42" spans="1:13" x14ac:dyDescent="0.2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"/>
    </row>
    <row r="43" spans="1:13" x14ac:dyDescent="0.2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"/>
    </row>
    <row r="44" spans="1:13" x14ac:dyDescent="0.2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"/>
    </row>
    <row r="45" spans="1:13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"/>
    </row>
    <row r="46" spans="1:13" x14ac:dyDescent="0.2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8"/>
    </row>
    <row r="47" spans="1:13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8"/>
    </row>
    <row r="48" spans="1:13" x14ac:dyDescent="0.25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15"/>
      <c r="M48" s="19"/>
    </row>
    <row r="49" spans="1:13" x14ac:dyDescent="0.25">
      <c r="A49" s="4"/>
      <c r="M49" s="5"/>
    </row>
    <row r="50" spans="1:13" x14ac:dyDescent="0.25">
      <c r="A50" s="4"/>
      <c r="M50" s="5"/>
    </row>
    <row r="51" spans="1:13" x14ac:dyDescent="0.25">
      <c r="A51" s="4"/>
      <c r="M51" s="5"/>
    </row>
    <row r="52" spans="1:13" x14ac:dyDescent="0.25">
      <c r="A52" s="4"/>
      <c r="M52" s="5"/>
    </row>
    <row r="53" spans="1:13" x14ac:dyDescent="0.25">
      <c r="A53" s="4"/>
      <c r="M53" s="5"/>
    </row>
    <row r="54" spans="1:13" x14ac:dyDescent="0.25">
      <c r="A54" s="4"/>
      <c r="M54" s="5"/>
    </row>
    <row r="55" spans="1:13" x14ac:dyDescent="0.25">
      <c r="A55" s="4"/>
      <c r="M55" s="5"/>
    </row>
    <row r="56" spans="1:13" x14ac:dyDescent="0.25">
      <c r="A56" s="4"/>
      <c r="M56" s="5"/>
    </row>
    <row r="57" spans="1:13" x14ac:dyDescent="0.25">
      <c r="A57" s="4"/>
      <c r="M57" s="5"/>
    </row>
    <row r="58" spans="1:13" x14ac:dyDescent="0.25">
      <c r="A58" s="9"/>
      <c r="M58" s="5"/>
    </row>
    <row r="59" spans="1:13" x14ac:dyDescent="0.25">
      <c r="A59" s="4"/>
      <c r="M59" s="5"/>
    </row>
    <row r="60" spans="1:13" x14ac:dyDescent="0.25">
      <c r="A60" s="4"/>
      <c r="M60" s="5"/>
    </row>
    <row r="61" spans="1:13" x14ac:dyDescent="0.25">
      <c r="A61" s="4"/>
      <c r="M61" s="5"/>
    </row>
    <row r="62" spans="1:13" ht="13.8" thickBot="1" x14ac:dyDescent="0.3">
      <c r="A62" s="10"/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3.75" customHeight="1" x14ac:dyDescent="0.25"/>
  </sheetData>
  <sheetProtection password="E3D6" sheet="1" objects="1" scenarios="1"/>
  <mergeCells count="2">
    <mergeCell ref="A2:M2"/>
    <mergeCell ref="A1:M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053" r:id="rId4">
          <objectPr defaultSize="0" autoPict="0" r:id="rId5">
            <anchor moveWithCells="1">
              <from>
                <xdr:col>0</xdr:col>
                <xdr:colOff>38100</xdr:colOff>
                <xdr:row>3</xdr:row>
                <xdr:rowOff>53340</xdr:rowOff>
              </from>
              <to>
                <xdr:col>1</xdr:col>
                <xdr:colOff>548640</xdr:colOff>
                <xdr:row>12</xdr:row>
                <xdr:rowOff>137160</xdr:rowOff>
              </to>
            </anchor>
          </objectPr>
        </oleObject>
      </mc:Choice>
      <mc:Fallback>
        <oleObject progId="Paint.Picture" shapeId="2053" r:id="rId4"/>
      </mc:Fallback>
    </mc:AlternateContent>
    <mc:AlternateContent xmlns:mc="http://schemas.openxmlformats.org/markup-compatibility/2006">
      <mc:Choice Requires="x14">
        <oleObject progId="Word.Document.8" shapeId="2054" r:id="rId6">
          <objectPr defaultSize="0" r:id="rId7">
            <anchor moveWithCells="1">
              <from>
                <xdr:col>0</xdr:col>
                <xdr:colOff>22860</xdr:colOff>
                <xdr:row>15</xdr:row>
                <xdr:rowOff>22860</xdr:rowOff>
              </from>
              <to>
                <xdr:col>12</xdr:col>
                <xdr:colOff>556260</xdr:colOff>
                <xdr:row>60</xdr:row>
                <xdr:rowOff>60960</xdr:rowOff>
              </to>
            </anchor>
          </objectPr>
        </oleObject>
      </mc:Choice>
      <mc:Fallback>
        <oleObject progId="Word.Document.8" shapeId="2054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9b901f-2262-4f9d-b6f7-0beb39c1c652">
      <Terms xmlns="http://schemas.microsoft.com/office/infopath/2007/PartnerControls"/>
    </lcf76f155ced4ddcb4097134ff3c332f>
    <TaxCatchAll xmlns="b4014371-de43-4185-94f5-18a151dd9d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AE5D37EC06444A995A8556A2AAB67" ma:contentTypeVersion="10" ma:contentTypeDescription="Een nieuw document maken." ma:contentTypeScope="" ma:versionID="a394b7bea097fbf1c1da92b8a02c55b5">
  <xsd:schema xmlns:xsd="http://www.w3.org/2001/XMLSchema" xmlns:xs="http://www.w3.org/2001/XMLSchema" xmlns:p="http://schemas.microsoft.com/office/2006/metadata/properties" xmlns:ns2="8a9b901f-2262-4f9d-b6f7-0beb39c1c652" xmlns:ns3="b4014371-de43-4185-94f5-18a151dd9dd1" targetNamespace="http://schemas.microsoft.com/office/2006/metadata/properties" ma:root="true" ma:fieldsID="7468309c9bda15968aed8d6785fc9240" ns2:_="" ns3:_="">
    <xsd:import namespace="8a9b901f-2262-4f9d-b6f7-0beb39c1c652"/>
    <xsd:import namespace="b4014371-de43-4185-94f5-18a151dd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b901f-2262-4f9d-b6f7-0beb39c1c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eeb840fd-5de3-4ab7-8366-3375c9082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14371-de43-4185-94f5-18a151dd9d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4390ed-d225-4b07-8e97-5bebbaec2c3e}" ma:internalName="TaxCatchAll" ma:showField="CatchAllData" ma:web="b4014371-de43-4185-94f5-18a151dd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45898D-5FE6-4421-8A40-0F81F1C4A48A}">
  <ds:schemaRefs>
    <ds:schemaRef ds:uri="http://schemas.microsoft.com/office/2006/metadata/properties"/>
    <ds:schemaRef ds:uri="http://schemas.microsoft.com/office/infopath/2007/PartnerControls"/>
    <ds:schemaRef ds:uri="8a9b901f-2262-4f9d-b6f7-0beb39c1c652"/>
    <ds:schemaRef ds:uri="b4014371-de43-4185-94f5-18a151dd9dd1"/>
  </ds:schemaRefs>
</ds:datastoreItem>
</file>

<file path=customXml/itemProps2.xml><?xml version="1.0" encoding="utf-8"?>
<ds:datastoreItem xmlns:ds="http://schemas.openxmlformats.org/officeDocument/2006/customXml" ds:itemID="{75268B6D-05E8-4A77-85E7-8FBDFA1B3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9b901f-2262-4f9d-b6f7-0beb39c1c652"/>
    <ds:schemaRef ds:uri="b4014371-de43-4185-94f5-18a151dd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16C543-2F95-48CF-9A36-2A21F9780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Het declaratieformulier</vt:lpstr>
      <vt:lpstr>Uitgangspunten toetsing</vt:lpstr>
      <vt:lpstr>'Het declaratieformulier'!Afdrukbereik</vt:lpstr>
    </vt:vector>
  </TitlesOfParts>
  <Company>Arcus Syscom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KNAS declaratieformulier scheidsrechers buitenland</dc:title>
  <dc:creator>Plantinga</dc:creator>
  <cp:keywords>declaratie;KNAS;scheidsrechters</cp:keywords>
  <cp:lastModifiedBy>KNAS - Teun Plantinga</cp:lastModifiedBy>
  <cp:lastPrinted>2023-01-11T14:19:51Z</cp:lastPrinted>
  <dcterms:created xsi:type="dcterms:W3CDTF">2000-05-02T18:09:14Z</dcterms:created>
  <dcterms:modified xsi:type="dcterms:W3CDTF">2023-01-11T14:35:16Z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0x010100C56AE5D37EC06444A995A8556A2AAB67</vt:lpwstr>
  </property>
  <property fmtid="{D5CDD505-2E9C-101B-9397-08002B2CF9AE}" pid="3" name="Order">
    <vt:r8>370400</vt:r8>
  </property>
  <property fmtid="{D5CDD505-2E9C-101B-9397-08002B2CF9AE}" pid="4" name="MediaServiceImageTags">
    <vt:lpwstr/>
  </property>
</Properties>
</file>